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>
    <mc:Choice Requires="x15">
      <x15ac:absPath xmlns:x15ac="http://schemas.microsoft.com/office/spreadsheetml/2010/11/ac" url="W:\Corporate Legal\Regulatory Legal\IUB\Energy Efficiency Plans (EEP)\EEP-2018-0002 MEC\Annual Reports\2020\"/>
    </mc:Choice>
  </mc:AlternateContent>
  <xr:revisionPtr revIDLastSave="0" documentId="13_ncr:1_{57A6EDAD-B39F-42D2-844D-B9BE28580B45}" xr6:coauthVersionLast="45" xr6:coauthVersionMax="45" xr10:uidLastSave="{00000000-0000-0000-0000-000000000000}"/>
  <bookViews>
    <workbookView xWindow="-120" yWindow="-120" windowWidth="29040" windowHeight="15840" tabRatio="597" xr2:uid="{00000000-000D-0000-FFFF-FFFF00000000}"/>
  </bookViews>
  <sheets>
    <sheet name="Elec Gross" sheetId="4" r:id="rId1"/>
    <sheet name="Elec Net" sheetId="6" r:id="rId2"/>
    <sheet name="Gas Gross" sheetId="13" r:id="rId3"/>
    <sheet name="Gas Net" sheetId="14" r:id="rId4"/>
    <sheet name="Net" sheetId="15" state="hidden" r:id="rId5"/>
  </sheets>
  <externalReferences>
    <externalReference r:id="rId6"/>
  </externalReferences>
  <definedNames>
    <definedName name="Change1">#REF!,#REF!</definedName>
    <definedName name="ChangeVars">#REF!,#REF!</definedName>
    <definedName name="IPSTotalM" localSheetId="1">'[1]Totalexpd '!#REF!</definedName>
    <definedName name="IPSTotalM" localSheetId="3">'[1]Totalexpd '!#REF!</definedName>
    <definedName name="IPSTotalM">'[1]Totalexpd '!#REF!</definedName>
    <definedName name="IPSTotalYTD" localSheetId="1">'[1]Totalexpd '!#REF!</definedName>
    <definedName name="IPSTotalYTD" localSheetId="3">'[1]Totalexpd '!#REF!</definedName>
    <definedName name="IPSTotalYTD">'[1]Totalexpd '!#REF!</definedName>
    <definedName name="IPTotalM" localSheetId="1">'[1]Totalexpd '!#REF!</definedName>
    <definedName name="IPTotalM" localSheetId="3">'[1]Totalexpd '!#REF!</definedName>
    <definedName name="IPTotalM">'[1]Totalexpd '!#REF!</definedName>
    <definedName name="IPTotalYTD" localSheetId="1">'[1]Totalexpd '!#REF!</definedName>
    <definedName name="IPTotalYTD" localSheetId="3">'[1]Totalexpd '!#REF!</definedName>
    <definedName name="IPTotalYTD">'[1]Totalexpd '!#REF!</definedName>
    <definedName name="LaborAll1990" localSheetId="1">'[1]Totalexpd '!#REF!</definedName>
    <definedName name="LaborAll1990" localSheetId="3">'[1]Totalexpd '!#REF!</definedName>
    <definedName name="LaborAll1990">'[1]Totalexpd '!#REF!</definedName>
    <definedName name="LaborAll1991" localSheetId="1">'[1]Totalexpd '!#REF!</definedName>
    <definedName name="LaborAll1991" localSheetId="3">'[1]Totalexpd '!#REF!</definedName>
    <definedName name="LaborAll1991">'[1]Totalexpd '!#REF!</definedName>
    <definedName name="LaborAll1992" localSheetId="1">'[1]Totalexpd '!#REF!</definedName>
    <definedName name="LaborAll1992" localSheetId="3">'[1]Totalexpd '!#REF!</definedName>
    <definedName name="LaborAll1992">'[1]Totalexpd '!#REF!</definedName>
    <definedName name="NonlabAll1990" localSheetId="1">'[1]Totalexpd '!#REF!</definedName>
    <definedName name="NonlabAll1990" localSheetId="3">'[1]Totalexpd '!#REF!</definedName>
    <definedName name="NonlabAll1990">'[1]Totalexpd '!#REF!</definedName>
    <definedName name="NonlabAll1991" localSheetId="1">'[1]Totalexpd '!#REF!</definedName>
    <definedName name="NonlabAll1991" localSheetId="3">'[1]Totalexpd '!#REF!</definedName>
    <definedName name="NonlabAll1991">'[1]Totalexpd '!#REF!</definedName>
    <definedName name="NonlabAll1992" localSheetId="1">'[1]Totalexpd '!#REF!</definedName>
    <definedName name="NonlabAll1992" localSheetId="3">'[1]Totalexpd '!#REF!</definedName>
    <definedName name="NonlabAll1992">'[1]Totalexpd '!#REF!</definedName>
    <definedName name="_xlnm.Print_Area" localSheetId="0">'Elec Gross'!$C$2:$Q$75</definedName>
    <definedName name="_xlnm.Print_Area" localSheetId="1">'Elec Net'!$D$2:$R$75</definedName>
    <definedName name="_xlnm.Print_Area" localSheetId="2">'Gas Gross'!$C$2:$Q$69</definedName>
    <definedName name="_xlnm.Print_Area" localSheetId="3">'Gas Net'!$D$2:$R$69</definedName>
    <definedName name="_xlnm.Print_Titles" localSheetId="4">Net!$B:$B,Net!$1:$2</definedName>
    <definedName name="PTDLaborAll" localSheetId="1">'[1]Totalexpd '!#REF!</definedName>
    <definedName name="PTDLaborAll" localSheetId="3">'[1]Totalexpd '!#REF!</definedName>
    <definedName name="PTDLaborAll">'[1]Totalexpd '!#REF!</definedName>
    <definedName name="PTDnonlabAll" localSheetId="1">'[1]Totalexpd '!#REF!</definedName>
    <definedName name="PTDnonlabAll" localSheetId="3">'[1]Totalexpd '!#REF!</definedName>
    <definedName name="PTDnonlabAll">'[1]Totalexpd '!#REF!</definedName>
    <definedName name="PTDTotal" localSheetId="1">'[1]Totalexpd '!#REF!</definedName>
    <definedName name="PTDTotal" localSheetId="3">'[1]Totalexpd '!#REF!</definedName>
    <definedName name="PTDTotal">'[1]Totalexpd '!#REF!</definedName>
    <definedName name="solver_adj" localSheetId="0" hidden="1">'Elec Gross'!$K$23</definedName>
    <definedName name="solver_adj" localSheetId="1" hidden="1">'Elec Net'!$L$23</definedName>
    <definedName name="solver_adj" localSheetId="2" hidden="1">'Gas Gross'!$K$25</definedName>
    <definedName name="solver_adj" localSheetId="3" hidden="1">'Gas Net'!$L$25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'Elec Gross'!#REF!</definedName>
    <definedName name="solver_opt" localSheetId="1" hidden="1">'Elec Net'!#REF!</definedName>
    <definedName name="solver_opt" localSheetId="2" hidden="1">'Gas Gross'!#REF!</definedName>
    <definedName name="solver_opt" localSheetId="3" hidden="1">'Gas Net'!#REF!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typ" localSheetId="3" hidden="1">3</definedName>
    <definedName name="solver_val" localSheetId="0" hidden="1">248270</definedName>
    <definedName name="solver_val" localSheetId="1" hidden="1">248270</definedName>
    <definedName name="solver_val" localSheetId="2" hidden="1">248270</definedName>
    <definedName name="solver_val" localSheetId="3" hidden="1">248270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YTDLabor" localSheetId="1">'[1]Totalexpd '!#REF!</definedName>
    <definedName name="YTDLabor" localSheetId="3">'[1]Totalexpd '!#REF!</definedName>
    <definedName name="YTDLabor">'[1]Totalexpd '!#REF!</definedName>
    <definedName name="YTDlaborAll" localSheetId="1">'[1]Totalexpd '!#REF!</definedName>
    <definedName name="YTDlaborAll" localSheetId="3">'[1]Totalexpd '!#REF!</definedName>
    <definedName name="YTDlaborAll">'[1]Totalexpd '!#REF!</definedName>
    <definedName name="YTDNonlabAll" localSheetId="1">'[1]Totalexpd '!#REF!</definedName>
    <definedName name="YTDNonlabAll" localSheetId="3">'[1]Totalexpd '!#REF!</definedName>
    <definedName name="YTDNonlabAll">'[1]Totalexpd '!#REF!</definedName>
    <definedName name="YTDTotal" localSheetId="1">'[1]Totalexpd '!#REF!</definedName>
    <definedName name="YTDTotal" localSheetId="3">'[1]Totalexpd '!#REF!</definedName>
    <definedName name="YTDTotal">'[1]Totalexpd '!#REF!</definedName>
    <definedName name="YTDTotalLabor" localSheetId="1">'[1]Totalexpd '!#REF!</definedName>
    <definedName name="YTDTotalLabor" localSheetId="3">'[1]Totalexpd '!#REF!</definedName>
    <definedName name="YTDTotalLabor">'[1]Totalexpd '!#REF!</definedName>
    <definedName name="YTDTotalLaborAlloc" localSheetId="1">'[1]Totalexpd '!#REF!</definedName>
    <definedName name="YTDTotalLaborAlloc" localSheetId="3">'[1]Totalexpd '!#REF!</definedName>
    <definedName name="YTDTotalLaborAlloc">'[1]Totalexpd '!#REF!</definedName>
    <definedName name="YTDTotalNonlabor" localSheetId="1">'[1]Totalexpd '!#REF!</definedName>
    <definedName name="YTDTotalNonlabor" localSheetId="3">'[1]Totalexpd '!#REF!</definedName>
    <definedName name="YTDTotalNonlabor">'[1]Totalexpd '!#REF!</definedName>
    <definedName name="YTDTotalNonlaborAlloc" localSheetId="1">'[1]Totalexpd '!#REF!</definedName>
    <definedName name="YTDTotalNonlaborAlloc" localSheetId="3">'[1]Totalexpd '!#REF!</definedName>
    <definedName name="YTDTotalNonlaborAlloc">'[1]Totalexpd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6" l="1"/>
  <c r="B64" i="6"/>
  <c r="A65" i="6"/>
  <c r="A64" i="6"/>
  <c r="L66" i="6"/>
  <c r="H66" i="6"/>
  <c r="P73" i="4"/>
  <c r="O73" i="4"/>
  <c r="N73" i="4"/>
  <c r="Q73" i="4" s="1"/>
  <c r="L73" i="4"/>
  <c r="K73" i="4"/>
  <c r="J73" i="4"/>
  <c r="M73" i="4" s="1"/>
  <c r="H73" i="4"/>
  <c r="G73" i="4"/>
  <c r="F73" i="4"/>
  <c r="I73" i="4" s="1"/>
  <c r="D73" i="4"/>
  <c r="O66" i="4"/>
  <c r="N66" i="4"/>
  <c r="K66" i="4"/>
  <c r="J66" i="4"/>
  <c r="G66" i="4"/>
  <c r="F66" i="4"/>
  <c r="D66" i="4"/>
  <c r="H73" i="6" l="1"/>
  <c r="L73" i="6"/>
  <c r="D67" i="13"/>
  <c r="G67" i="13"/>
  <c r="K68" i="13" l="1"/>
  <c r="K67" i="13"/>
  <c r="K74" i="4" l="1"/>
  <c r="G74" i="4"/>
  <c r="D74" i="4"/>
  <c r="G68" i="13" l="1"/>
  <c r="D68" i="13"/>
  <c r="A10" i="14" l="1"/>
  <c r="B10" i="14"/>
  <c r="K10" i="14" l="1"/>
  <c r="G10" i="14"/>
  <c r="F59" i="14"/>
  <c r="B59" i="14"/>
  <c r="A59" i="14"/>
  <c r="F58" i="14"/>
  <c r="B58" i="14"/>
  <c r="A58" i="14"/>
  <c r="F57" i="14"/>
  <c r="B57" i="14"/>
  <c r="A57" i="14"/>
  <c r="F56" i="14"/>
  <c r="B56" i="14"/>
  <c r="A56" i="14"/>
  <c r="F55" i="14"/>
  <c r="B55" i="14"/>
  <c r="A55" i="14"/>
  <c r="F54" i="14"/>
  <c r="B54" i="14"/>
  <c r="A54" i="14"/>
  <c r="F53" i="14"/>
  <c r="B53" i="14"/>
  <c r="A53" i="14"/>
  <c r="F52" i="14"/>
  <c r="B52" i="14"/>
  <c r="A52" i="14"/>
  <c r="F51" i="14"/>
  <c r="B51" i="14"/>
  <c r="A51" i="14"/>
  <c r="F50" i="14"/>
  <c r="B50" i="14"/>
  <c r="A50" i="14"/>
  <c r="F49" i="14"/>
  <c r="B49" i="14"/>
  <c r="A49" i="14"/>
  <c r="F48" i="14"/>
  <c r="B48" i="14"/>
  <c r="A48" i="14"/>
  <c r="F47" i="14"/>
  <c r="B47" i="14"/>
  <c r="A47" i="14"/>
  <c r="F46" i="14"/>
  <c r="B46" i="14"/>
  <c r="A46" i="14"/>
  <c r="F45" i="14"/>
  <c r="B45" i="14"/>
  <c r="A45" i="14"/>
  <c r="F44" i="14"/>
  <c r="B44" i="14"/>
  <c r="A44" i="14"/>
  <c r="F43" i="14"/>
  <c r="B43" i="14"/>
  <c r="A43" i="14"/>
  <c r="F42" i="14"/>
  <c r="B42" i="14"/>
  <c r="A42" i="14"/>
  <c r="F41" i="14"/>
  <c r="B41" i="14"/>
  <c r="A41" i="14"/>
  <c r="F40" i="14"/>
  <c r="B40" i="14"/>
  <c r="A40" i="14"/>
  <c r="F39" i="14"/>
  <c r="B39" i="14"/>
  <c r="A39" i="14"/>
  <c r="F38" i="14"/>
  <c r="B38" i="14"/>
  <c r="A38" i="14"/>
  <c r="F37" i="14"/>
  <c r="B37" i="14"/>
  <c r="A37" i="14"/>
  <c r="F36" i="14"/>
  <c r="B36" i="14"/>
  <c r="A36" i="14"/>
  <c r="F35" i="14"/>
  <c r="B35" i="14"/>
  <c r="A35" i="14"/>
  <c r="F34" i="14"/>
  <c r="B34" i="14"/>
  <c r="A34" i="14"/>
  <c r="F33" i="14"/>
  <c r="B33" i="14"/>
  <c r="A33" i="14"/>
  <c r="F32" i="14"/>
  <c r="B32" i="14"/>
  <c r="A32" i="14"/>
  <c r="F31" i="14"/>
  <c r="B31" i="14"/>
  <c r="A31" i="14"/>
  <c r="F30" i="14"/>
  <c r="B30" i="14"/>
  <c r="A30" i="14"/>
  <c r="F29" i="14"/>
  <c r="B29" i="14"/>
  <c r="A29" i="14"/>
  <c r="F28" i="14"/>
  <c r="B28" i="14"/>
  <c r="A28" i="14"/>
  <c r="F27" i="14"/>
  <c r="B27" i="14"/>
  <c r="A27" i="14"/>
  <c r="F26" i="14"/>
  <c r="B26" i="14"/>
  <c r="A26" i="14"/>
  <c r="F25" i="14"/>
  <c r="B25" i="14"/>
  <c r="A25" i="14"/>
  <c r="F24" i="14"/>
  <c r="B24" i="14"/>
  <c r="A24" i="14"/>
  <c r="F23" i="14"/>
  <c r="B23" i="14"/>
  <c r="A23" i="14"/>
  <c r="F22" i="14"/>
  <c r="B22" i="14"/>
  <c r="A22" i="14"/>
  <c r="F21" i="14"/>
  <c r="B21" i="14"/>
  <c r="A21" i="14"/>
  <c r="F20" i="14"/>
  <c r="B20" i="14"/>
  <c r="A20" i="14"/>
  <c r="F19" i="14"/>
  <c r="B19" i="14"/>
  <c r="A19" i="14"/>
  <c r="F18" i="14"/>
  <c r="B18" i="14"/>
  <c r="A18" i="14"/>
  <c r="F17" i="14"/>
  <c r="B17" i="14"/>
  <c r="A17" i="14"/>
  <c r="F16" i="14"/>
  <c r="B16" i="14"/>
  <c r="A16" i="14"/>
  <c r="F15" i="14"/>
  <c r="B15" i="14"/>
  <c r="A15" i="14"/>
  <c r="F14" i="14"/>
  <c r="B14" i="14"/>
  <c r="A14" i="14"/>
  <c r="F13" i="14"/>
  <c r="B13" i="14"/>
  <c r="A13" i="14"/>
  <c r="F12" i="14"/>
  <c r="B12" i="14"/>
  <c r="A12" i="14"/>
  <c r="F11" i="14"/>
  <c r="B11" i="14"/>
  <c r="A11" i="14"/>
  <c r="F10" i="14"/>
  <c r="D3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10" i="14"/>
  <c r="L67" i="14" l="1"/>
  <c r="H67" i="14"/>
  <c r="G13" i="14"/>
  <c r="K13" i="14"/>
  <c r="G17" i="14"/>
  <c r="K17" i="14"/>
  <c r="G21" i="14"/>
  <c r="K21" i="14"/>
  <c r="G25" i="14"/>
  <c r="K25" i="14"/>
  <c r="G29" i="14"/>
  <c r="K29" i="14"/>
  <c r="G33" i="14"/>
  <c r="K33" i="14"/>
  <c r="G37" i="14"/>
  <c r="K37" i="14"/>
  <c r="G41" i="14"/>
  <c r="K41" i="14"/>
  <c r="G45" i="14"/>
  <c r="K45" i="14"/>
  <c r="G49" i="14"/>
  <c r="K49" i="14"/>
  <c r="G53" i="14"/>
  <c r="K53" i="14"/>
  <c r="G57" i="14"/>
  <c r="K57" i="14"/>
  <c r="K12" i="14"/>
  <c r="G12" i="14"/>
  <c r="G16" i="14"/>
  <c r="K16" i="14"/>
  <c r="K20" i="14"/>
  <c r="G20" i="14"/>
  <c r="G68" i="14" s="1"/>
  <c r="K24" i="14"/>
  <c r="G24" i="14"/>
  <c r="K28" i="14"/>
  <c r="G28" i="14"/>
  <c r="K32" i="14"/>
  <c r="G32" i="14"/>
  <c r="K36" i="14"/>
  <c r="G36" i="14"/>
  <c r="K40" i="14"/>
  <c r="G40" i="14"/>
  <c r="K44" i="14"/>
  <c r="G44" i="14"/>
  <c r="K48" i="14"/>
  <c r="G48" i="14"/>
  <c r="K52" i="14"/>
  <c r="G52" i="14"/>
  <c r="K56" i="14"/>
  <c r="G56" i="14"/>
  <c r="K11" i="14"/>
  <c r="G11" i="14"/>
  <c r="K15" i="14"/>
  <c r="G15" i="14"/>
  <c r="K19" i="14"/>
  <c r="K68" i="14" s="1"/>
  <c r="G19" i="14"/>
  <c r="K23" i="14"/>
  <c r="G23" i="14"/>
  <c r="K27" i="14"/>
  <c r="G27" i="14"/>
  <c r="K31" i="14"/>
  <c r="G31" i="14"/>
  <c r="K35" i="14"/>
  <c r="G35" i="14"/>
  <c r="K39" i="14"/>
  <c r="G39" i="14"/>
  <c r="K43" i="14"/>
  <c r="G43" i="14"/>
  <c r="K47" i="14"/>
  <c r="G47" i="14"/>
  <c r="K51" i="14"/>
  <c r="G51" i="14"/>
  <c r="K55" i="14"/>
  <c r="G55" i="14"/>
  <c r="K59" i="14"/>
  <c r="G59" i="14"/>
  <c r="G14" i="14"/>
  <c r="G67" i="14" s="1"/>
  <c r="K14" i="14"/>
  <c r="K18" i="14"/>
  <c r="G18" i="14"/>
  <c r="K22" i="14"/>
  <c r="G22" i="14"/>
  <c r="G26" i="14"/>
  <c r="K26" i="14"/>
  <c r="K30" i="14"/>
  <c r="G30" i="14"/>
  <c r="G34" i="14"/>
  <c r="K34" i="14"/>
  <c r="K38" i="14"/>
  <c r="G38" i="14"/>
  <c r="G42" i="14"/>
  <c r="K42" i="14"/>
  <c r="G46" i="14"/>
  <c r="K46" i="14"/>
  <c r="K50" i="14"/>
  <c r="G50" i="14"/>
  <c r="G54" i="14"/>
  <c r="K54" i="14"/>
  <c r="K58" i="14"/>
  <c r="G58" i="14"/>
  <c r="H68" i="14"/>
  <c r="L68" i="14"/>
  <c r="K67" i="14" l="1"/>
  <c r="E11" i="14"/>
  <c r="E12" i="14"/>
  <c r="E13" i="14"/>
  <c r="E14" i="14"/>
  <c r="E67" i="14" s="1"/>
  <c r="E15" i="14"/>
  <c r="E16" i="14"/>
  <c r="E17" i="14"/>
  <c r="E18" i="14"/>
  <c r="E19" i="14"/>
  <c r="E68" i="14" s="1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10" i="14"/>
  <c r="F17" i="6" l="1"/>
  <c r="A11" i="6" l="1"/>
  <c r="B11" i="6"/>
  <c r="D11" i="6"/>
  <c r="A12" i="6"/>
  <c r="B12" i="6"/>
  <c r="D12" i="6"/>
  <c r="A13" i="6"/>
  <c r="B13" i="6"/>
  <c r="D13" i="6"/>
  <c r="A14" i="6"/>
  <c r="B14" i="6"/>
  <c r="D14" i="6"/>
  <c r="A15" i="6"/>
  <c r="B15" i="6"/>
  <c r="D15" i="6"/>
  <c r="A16" i="6"/>
  <c r="B16" i="6"/>
  <c r="D16" i="6"/>
  <c r="A17" i="6"/>
  <c r="B17" i="6"/>
  <c r="D17" i="6"/>
  <c r="A18" i="6"/>
  <c r="B18" i="6"/>
  <c r="D18" i="6"/>
  <c r="A19" i="6"/>
  <c r="B19" i="6"/>
  <c r="D19" i="6"/>
  <c r="A20" i="6"/>
  <c r="B20" i="6"/>
  <c r="D20" i="6"/>
  <c r="A21" i="6"/>
  <c r="B21" i="6"/>
  <c r="D21" i="6"/>
  <c r="A22" i="6"/>
  <c r="B22" i="6"/>
  <c r="D22" i="6"/>
  <c r="D64" i="6"/>
  <c r="D65" i="6"/>
  <c r="A23" i="6"/>
  <c r="B23" i="6"/>
  <c r="D23" i="6"/>
  <c r="A24" i="6"/>
  <c r="B24" i="6"/>
  <c r="D24" i="6"/>
  <c r="A25" i="6"/>
  <c r="B25" i="6"/>
  <c r="D25" i="6"/>
  <c r="A26" i="6"/>
  <c r="B26" i="6"/>
  <c r="D26" i="6"/>
  <c r="K65" i="6" l="1"/>
  <c r="G65" i="6"/>
  <c r="K12" i="6"/>
  <c r="G12" i="6"/>
  <c r="G23" i="6"/>
  <c r="K23" i="6"/>
  <c r="G21" i="6"/>
  <c r="K21" i="6"/>
  <c r="G17" i="6"/>
  <c r="K17" i="6"/>
  <c r="G13" i="6"/>
  <c r="K13" i="6"/>
  <c r="K26" i="6"/>
  <c r="G26" i="6"/>
  <c r="K20" i="6"/>
  <c r="G20" i="6"/>
  <c r="K16" i="6"/>
  <c r="G16" i="6"/>
  <c r="G24" i="6"/>
  <c r="K24" i="6"/>
  <c r="G22" i="6"/>
  <c r="K22" i="6"/>
  <c r="G18" i="6"/>
  <c r="K18" i="6"/>
  <c r="G14" i="6"/>
  <c r="K14" i="6"/>
  <c r="K25" i="6"/>
  <c r="G25" i="6"/>
  <c r="K64" i="6"/>
  <c r="G64" i="6"/>
  <c r="G73" i="6" s="1"/>
  <c r="K19" i="6"/>
  <c r="G19" i="6"/>
  <c r="K15" i="6"/>
  <c r="G15" i="6"/>
  <c r="K11" i="6"/>
  <c r="G11" i="6"/>
  <c r="O22" i="14"/>
  <c r="P22" i="14"/>
  <c r="O23" i="14"/>
  <c r="P23" i="14"/>
  <c r="O24" i="14"/>
  <c r="P24" i="14"/>
  <c r="O25" i="14"/>
  <c r="P25" i="14"/>
  <c r="P26" i="14"/>
  <c r="P28" i="14"/>
  <c r="O29" i="14"/>
  <c r="P29" i="14"/>
  <c r="P30" i="14"/>
  <c r="P31" i="14"/>
  <c r="O32" i="14"/>
  <c r="P32" i="14"/>
  <c r="O33" i="14"/>
  <c r="P33" i="14"/>
  <c r="P34" i="14"/>
  <c r="O35" i="14"/>
  <c r="P35" i="14"/>
  <c r="P36" i="14"/>
  <c r="P37" i="14"/>
  <c r="P38" i="14"/>
  <c r="O39" i="14"/>
  <c r="P39" i="14"/>
  <c r="P40" i="14"/>
  <c r="P41" i="14"/>
  <c r="P42" i="14"/>
  <c r="O43" i="14"/>
  <c r="P44" i="14"/>
  <c r="O45" i="14"/>
  <c r="P45" i="14"/>
  <c r="P46" i="14"/>
  <c r="P48" i="13"/>
  <c r="P48" i="14"/>
  <c r="O49" i="14"/>
  <c r="P49" i="14"/>
  <c r="P50" i="14"/>
  <c r="O51" i="14"/>
  <c r="P52" i="14"/>
  <c r="P53" i="14"/>
  <c r="P54" i="14"/>
  <c r="O55" i="14"/>
  <c r="P56" i="14"/>
  <c r="P57" i="14"/>
  <c r="P58" i="14"/>
  <c r="M25" i="14"/>
  <c r="N25" i="14" s="1"/>
  <c r="N29" i="14"/>
  <c r="M30" i="14"/>
  <c r="L36" i="13"/>
  <c r="M38" i="14"/>
  <c r="M40" i="13"/>
  <c r="N45" i="14"/>
  <c r="M46" i="14"/>
  <c r="N49" i="14"/>
  <c r="M52" i="13"/>
  <c r="M54" i="14"/>
  <c r="M56" i="13"/>
  <c r="H22" i="13"/>
  <c r="J30" i="14"/>
  <c r="J31" i="14"/>
  <c r="I33" i="14"/>
  <c r="I38" i="13"/>
  <c r="J39" i="14"/>
  <c r="J41" i="14"/>
  <c r="J46" i="14"/>
  <c r="J47" i="14"/>
  <c r="I48" i="14"/>
  <c r="H53" i="13"/>
  <c r="J54" i="14"/>
  <c r="J55" i="14"/>
  <c r="I57" i="13"/>
  <c r="J57" i="14"/>
  <c r="I57" i="14"/>
  <c r="N54" i="14"/>
  <c r="J53" i="14"/>
  <c r="I53" i="14"/>
  <c r="M49" i="14"/>
  <c r="J49" i="14"/>
  <c r="I49" i="14"/>
  <c r="J48" i="14"/>
  <c r="N46" i="14"/>
  <c r="I46" i="14"/>
  <c r="J45" i="14"/>
  <c r="I45" i="14"/>
  <c r="N38" i="14"/>
  <c r="J38" i="14"/>
  <c r="I38" i="14"/>
  <c r="J35" i="14"/>
  <c r="I35" i="14"/>
  <c r="J33" i="14"/>
  <c r="N30" i="14"/>
  <c r="I30" i="14"/>
  <c r="J29" i="14"/>
  <c r="I29" i="14"/>
  <c r="M26" i="14"/>
  <c r="N26" i="14" s="1"/>
  <c r="I25" i="14"/>
  <c r="J25" i="14" s="1"/>
  <c r="M22" i="14"/>
  <c r="N22" i="14" s="1"/>
  <c r="H54" i="13"/>
  <c r="Q51" i="13"/>
  <c r="M46" i="13"/>
  <c r="I45" i="13"/>
  <c r="M43" i="13"/>
  <c r="I41" i="13"/>
  <c r="I33" i="13"/>
  <c r="H33" i="13"/>
  <c r="Q32" i="13"/>
  <c r="H29" i="13"/>
  <c r="I22" i="13"/>
  <c r="D66" i="13"/>
  <c r="K66" i="13"/>
  <c r="G61" i="13"/>
  <c r="D61" i="13"/>
  <c r="O34" i="6"/>
  <c r="K73" i="6" l="1"/>
  <c r="G66" i="6"/>
  <c r="K66" i="6"/>
  <c r="H46" i="13"/>
  <c r="I30" i="13"/>
  <c r="Q43" i="13"/>
  <c r="I47" i="13"/>
  <c r="I39" i="13"/>
  <c r="M29" i="13"/>
  <c r="M45" i="13"/>
  <c r="P44" i="13"/>
  <c r="P55" i="13"/>
  <c r="P55" i="14"/>
  <c r="Q55" i="14" s="1"/>
  <c r="P51" i="13"/>
  <c r="P51" i="14"/>
  <c r="Q51" i="14" s="1"/>
  <c r="Q47" i="13"/>
  <c r="O47" i="14"/>
  <c r="Q35" i="13"/>
  <c r="P58" i="13"/>
  <c r="O58" i="14"/>
  <c r="R58" i="14" s="1"/>
  <c r="P54" i="13"/>
  <c r="O54" i="14"/>
  <c r="Q54" i="14" s="1"/>
  <c r="P50" i="13"/>
  <c r="O50" i="14"/>
  <c r="P46" i="13"/>
  <c r="O46" i="14"/>
  <c r="Q46" i="14" s="1"/>
  <c r="Q42" i="13"/>
  <c r="O42" i="14"/>
  <c r="R42" i="14" s="1"/>
  <c r="Q38" i="13"/>
  <c r="O38" i="14"/>
  <c r="R38" i="14" s="1"/>
  <c r="Q34" i="13"/>
  <c r="O34" i="14"/>
  <c r="Q30" i="13"/>
  <c r="O30" i="14"/>
  <c r="Q30" i="14" s="1"/>
  <c r="P26" i="13"/>
  <c r="Q26" i="13" s="1"/>
  <c r="O26" i="14"/>
  <c r="P43" i="13"/>
  <c r="P43" i="14"/>
  <c r="Q43" i="14" s="1"/>
  <c r="Q55" i="13"/>
  <c r="P59" i="13"/>
  <c r="P59" i="14"/>
  <c r="P47" i="13"/>
  <c r="P47" i="14"/>
  <c r="P27" i="13"/>
  <c r="P27" i="14"/>
  <c r="Q59" i="13"/>
  <c r="O59" i="14"/>
  <c r="R59" i="14" s="1"/>
  <c r="Q31" i="13"/>
  <c r="O31" i="14"/>
  <c r="Q39" i="13"/>
  <c r="Q57" i="13"/>
  <c r="O57" i="14"/>
  <c r="R57" i="14" s="1"/>
  <c r="Q53" i="13"/>
  <c r="O53" i="14"/>
  <c r="Q53" i="14" s="1"/>
  <c r="Q41" i="13"/>
  <c r="O41" i="14"/>
  <c r="R41" i="14" s="1"/>
  <c r="Q37" i="13"/>
  <c r="O37" i="14"/>
  <c r="R37" i="14" s="1"/>
  <c r="Q27" i="13"/>
  <c r="O27" i="14"/>
  <c r="M49" i="13"/>
  <c r="P38" i="13"/>
  <c r="Q56" i="13"/>
  <c r="O56" i="14"/>
  <c r="Q52" i="13"/>
  <c r="O52" i="14"/>
  <c r="Q52" i="14" s="1"/>
  <c r="Q48" i="13"/>
  <c r="O48" i="14"/>
  <c r="R48" i="14" s="1"/>
  <c r="Q44" i="13"/>
  <c r="O44" i="14"/>
  <c r="R44" i="14" s="1"/>
  <c r="Q40" i="13"/>
  <c r="O40" i="14"/>
  <c r="R40" i="14" s="1"/>
  <c r="Q36" i="13"/>
  <c r="O36" i="14"/>
  <c r="Q36" i="14" s="1"/>
  <c r="Q28" i="13"/>
  <c r="O28" i="14"/>
  <c r="O42" i="6"/>
  <c r="O56" i="6"/>
  <c r="R50" i="14"/>
  <c r="O48" i="6"/>
  <c r="O40" i="6"/>
  <c r="R34" i="14"/>
  <c r="O32" i="6"/>
  <c r="O55" i="6"/>
  <c r="R49" i="14"/>
  <c r="O47" i="6"/>
  <c r="O39" i="6"/>
  <c r="R33" i="14"/>
  <c r="O31" i="6"/>
  <c r="R43" i="14"/>
  <c r="O41" i="6"/>
  <c r="R56" i="14"/>
  <c r="O54" i="6"/>
  <c r="O46" i="6"/>
  <c r="O38" i="6"/>
  <c r="R32" i="14"/>
  <c r="O30" i="6"/>
  <c r="R55" i="14"/>
  <c r="O53" i="6"/>
  <c r="R47" i="14"/>
  <c r="O45" i="6"/>
  <c r="R39" i="14"/>
  <c r="O37" i="6"/>
  <c r="R31" i="14"/>
  <c r="O29" i="6"/>
  <c r="O50" i="6"/>
  <c r="R51" i="14"/>
  <c r="O49" i="6"/>
  <c r="O52" i="6"/>
  <c r="O44" i="6"/>
  <c r="O36" i="6"/>
  <c r="R30" i="14"/>
  <c r="O28" i="6"/>
  <c r="R35" i="14"/>
  <c r="O33" i="6"/>
  <c r="O51" i="6"/>
  <c r="R45" i="14"/>
  <c r="O43" i="6"/>
  <c r="O35" i="6"/>
  <c r="R29" i="14"/>
  <c r="O27" i="6"/>
  <c r="O57" i="6"/>
  <c r="D69" i="13"/>
  <c r="H41" i="13"/>
  <c r="I53" i="13"/>
  <c r="I26" i="14"/>
  <c r="J26" i="14" s="1"/>
  <c r="H49" i="13"/>
  <c r="M24" i="14"/>
  <c r="N24" i="14" s="1"/>
  <c r="M29" i="14"/>
  <c r="I41" i="14"/>
  <c r="M45" i="14"/>
  <c r="H26" i="13"/>
  <c r="I26" i="13" s="1"/>
  <c r="P31" i="13"/>
  <c r="H45" i="13"/>
  <c r="I49" i="13"/>
  <c r="H57" i="13"/>
  <c r="I22" i="14"/>
  <c r="J22" i="14" s="1"/>
  <c r="I54" i="14"/>
  <c r="P22" i="13"/>
  <c r="H56" i="13"/>
  <c r="I40" i="13"/>
  <c r="L47" i="13"/>
  <c r="M54" i="13"/>
  <c r="I35" i="13"/>
  <c r="M53" i="13"/>
  <c r="L37" i="13"/>
  <c r="P40" i="13"/>
  <c r="P28" i="13"/>
  <c r="I48" i="13"/>
  <c r="I32" i="13"/>
  <c r="L39" i="13"/>
  <c r="I55" i="13"/>
  <c r="I31" i="13"/>
  <c r="I37" i="13"/>
  <c r="L52" i="13"/>
  <c r="L44" i="13"/>
  <c r="M36" i="13"/>
  <c r="L28" i="13"/>
  <c r="M55" i="13"/>
  <c r="L31" i="13"/>
  <c r="I52" i="13"/>
  <c r="I44" i="13"/>
  <c r="I36" i="13"/>
  <c r="I28" i="13"/>
  <c r="M59" i="13"/>
  <c r="L51" i="13"/>
  <c r="L43" i="13"/>
  <c r="M35" i="13"/>
  <c r="M27" i="13"/>
  <c r="H24" i="13"/>
  <c r="I24" i="13" s="1"/>
  <c r="I24" i="14"/>
  <c r="J24" i="14" s="1"/>
  <c r="M23" i="13"/>
  <c r="M23" i="14"/>
  <c r="N23" i="14" s="1"/>
  <c r="L22" i="13"/>
  <c r="M22" i="13" s="1"/>
  <c r="M38" i="13"/>
  <c r="I59" i="13"/>
  <c r="I51" i="13"/>
  <c r="I43" i="13"/>
  <c r="I27" i="13"/>
  <c r="M58" i="13"/>
  <c r="M50" i="13"/>
  <c r="M42" i="13"/>
  <c r="M34" i="13"/>
  <c r="M30" i="13"/>
  <c r="H61" i="14"/>
  <c r="I23" i="14"/>
  <c r="J23" i="14" s="1"/>
  <c r="I31" i="14"/>
  <c r="I39" i="14"/>
  <c r="I47" i="14"/>
  <c r="I55" i="14"/>
  <c r="H58" i="13"/>
  <c r="H50" i="13"/>
  <c r="I42" i="13"/>
  <c r="I34" i="13"/>
  <c r="M57" i="13"/>
  <c r="M41" i="13"/>
  <c r="M33" i="13"/>
  <c r="L56" i="13"/>
  <c r="L48" i="13"/>
  <c r="L40" i="13"/>
  <c r="M32" i="13"/>
  <c r="E61" i="14"/>
  <c r="H40" i="13"/>
  <c r="P49" i="13"/>
  <c r="P45" i="13"/>
  <c r="P33" i="13"/>
  <c r="P29" i="13"/>
  <c r="L55" i="13"/>
  <c r="P56" i="13"/>
  <c r="P36" i="13"/>
  <c r="M31" i="13"/>
  <c r="H32" i="13"/>
  <c r="I56" i="13"/>
  <c r="M39" i="13"/>
  <c r="M47" i="13"/>
  <c r="Q45" i="14"/>
  <c r="Q37" i="14"/>
  <c r="Q29" i="14"/>
  <c r="L35" i="13"/>
  <c r="M44" i="13"/>
  <c r="Q39" i="14"/>
  <c r="Q31" i="14"/>
  <c r="L59" i="13"/>
  <c r="P32" i="13"/>
  <c r="Q33" i="13"/>
  <c r="H37" i="13"/>
  <c r="H44" i="13"/>
  <c r="M51" i="13"/>
  <c r="Q57" i="14"/>
  <c r="Q49" i="14"/>
  <c r="Q41" i="14"/>
  <c r="Q35" i="14"/>
  <c r="Q33" i="14"/>
  <c r="Q50" i="14"/>
  <c r="Q34" i="14"/>
  <c r="Q56" i="14"/>
  <c r="Q40" i="14"/>
  <c r="Q32" i="14"/>
  <c r="P37" i="13"/>
  <c r="Q45" i="13"/>
  <c r="M48" i="13"/>
  <c r="P53" i="13"/>
  <c r="Q58" i="14"/>
  <c r="P52" i="13"/>
  <c r="Q29" i="13"/>
  <c r="P24" i="13"/>
  <c r="Q24" i="13" s="1"/>
  <c r="H28" i="13"/>
  <c r="L32" i="13"/>
  <c r="P41" i="13"/>
  <c r="Q49" i="13"/>
  <c r="P57" i="13"/>
  <c r="P39" i="13"/>
  <c r="P35" i="13"/>
  <c r="H36" i="13"/>
  <c r="O10" i="14"/>
  <c r="Q22" i="13"/>
  <c r="Q58" i="13"/>
  <c r="P42" i="13"/>
  <c r="Q50" i="13"/>
  <c r="Q54" i="13"/>
  <c r="P30" i="13"/>
  <c r="P34" i="13"/>
  <c r="Q46" i="13"/>
  <c r="L26" i="13"/>
  <c r="H23" i="13"/>
  <c r="I23" i="13" s="1"/>
  <c r="H48" i="13"/>
  <c r="H52" i="13"/>
  <c r="K69" i="13"/>
  <c r="H25" i="13"/>
  <c r="L27" i="13"/>
  <c r="M28" i="13"/>
  <c r="L23" i="13"/>
  <c r="L24" i="13"/>
  <c r="L25" i="13"/>
  <c r="M25" i="13" s="1"/>
  <c r="P25" i="13"/>
  <c r="I29" i="13"/>
  <c r="E66" i="14"/>
  <c r="L61" i="14"/>
  <c r="H66" i="14"/>
  <c r="L66" i="14"/>
  <c r="I25" i="13"/>
  <c r="M24" i="13"/>
  <c r="M26" i="13"/>
  <c r="Q25" i="13"/>
  <c r="L29" i="13"/>
  <c r="L33" i="13"/>
  <c r="L41" i="13"/>
  <c r="L45" i="13"/>
  <c r="L49" i="13"/>
  <c r="I50" i="13"/>
  <c r="L53" i="13"/>
  <c r="I54" i="13"/>
  <c r="L57" i="13"/>
  <c r="I58" i="13"/>
  <c r="K61" i="13"/>
  <c r="H27" i="13"/>
  <c r="H31" i="13"/>
  <c r="H35" i="13"/>
  <c r="M37" i="13"/>
  <c r="H39" i="13"/>
  <c r="H43" i="13"/>
  <c r="H47" i="13"/>
  <c r="H51" i="13"/>
  <c r="H55" i="13"/>
  <c r="H59" i="13"/>
  <c r="G66" i="13"/>
  <c r="H38" i="13"/>
  <c r="H42" i="13"/>
  <c r="I46" i="13"/>
  <c r="L30" i="13"/>
  <c r="L34" i="13"/>
  <c r="L38" i="13"/>
  <c r="L42" i="13"/>
  <c r="L46" i="13"/>
  <c r="L50" i="13"/>
  <c r="L54" i="13"/>
  <c r="L58" i="13"/>
  <c r="P23" i="13"/>
  <c r="Q23" i="13" s="1"/>
  <c r="H30" i="13"/>
  <c r="H34" i="13"/>
  <c r="P13" i="14"/>
  <c r="O13" i="6"/>
  <c r="Q47" i="14" l="1"/>
  <c r="Q48" i="14"/>
  <c r="Q42" i="14"/>
  <c r="Q44" i="14"/>
  <c r="R53" i="14"/>
  <c r="R54" i="14"/>
  <c r="Q38" i="14"/>
  <c r="Q59" i="14"/>
  <c r="R52" i="14"/>
  <c r="R36" i="14"/>
  <c r="R46" i="14"/>
  <c r="M32" i="14"/>
  <c r="N32" i="14"/>
  <c r="N50" i="14"/>
  <c r="M50" i="14"/>
  <c r="J51" i="14"/>
  <c r="I51" i="14"/>
  <c r="N52" i="14"/>
  <c r="M52" i="14"/>
  <c r="M39" i="14"/>
  <c r="N39" i="14"/>
  <c r="N37" i="14"/>
  <c r="M37" i="14"/>
  <c r="N47" i="14"/>
  <c r="M47" i="14"/>
  <c r="N57" i="14"/>
  <c r="M57" i="14"/>
  <c r="I58" i="14"/>
  <c r="J58" i="14"/>
  <c r="N35" i="14"/>
  <c r="M35" i="14"/>
  <c r="J28" i="14"/>
  <c r="I28" i="14"/>
  <c r="N44" i="14"/>
  <c r="M44" i="14"/>
  <c r="N55" i="14"/>
  <c r="M55" i="14"/>
  <c r="N40" i="14"/>
  <c r="M40" i="14"/>
  <c r="N58" i="14"/>
  <c r="M58" i="14"/>
  <c r="J59" i="14"/>
  <c r="I59" i="14"/>
  <c r="N28" i="14"/>
  <c r="M28" i="14"/>
  <c r="J37" i="14"/>
  <c r="I37" i="14"/>
  <c r="I32" i="14"/>
  <c r="J32" i="14"/>
  <c r="N53" i="14"/>
  <c r="M53" i="14"/>
  <c r="I40" i="14"/>
  <c r="J40" i="14"/>
  <c r="I34" i="14"/>
  <c r="J34" i="14"/>
  <c r="N43" i="14"/>
  <c r="M43" i="14"/>
  <c r="J36" i="14"/>
  <c r="I36" i="14"/>
  <c r="O16" i="6"/>
  <c r="H69" i="14"/>
  <c r="M48" i="14"/>
  <c r="N48" i="14"/>
  <c r="N34" i="14"/>
  <c r="M34" i="14"/>
  <c r="J27" i="14"/>
  <c r="I27" i="14"/>
  <c r="N36" i="14"/>
  <c r="M36" i="14"/>
  <c r="I56" i="14"/>
  <c r="J56" i="14"/>
  <c r="M56" i="14"/>
  <c r="N56" i="14"/>
  <c r="N42" i="14"/>
  <c r="M42" i="14"/>
  <c r="J43" i="14"/>
  <c r="I43" i="14"/>
  <c r="N41" i="14"/>
  <c r="M41" i="14"/>
  <c r="I50" i="14"/>
  <c r="J50" i="14"/>
  <c r="N27" i="14"/>
  <c r="M27" i="14"/>
  <c r="N59" i="14"/>
  <c r="M59" i="14"/>
  <c r="J52" i="14"/>
  <c r="I52" i="14"/>
  <c r="N33" i="14"/>
  <c r="M33" i="14"/>
  <c r="I42" i="14"/>
  <c r="J42" i="14"/>
  <c r="N51" i="14"/>
  <c r="M51" i="14"/>
  <c r="J44" i="14"/>
  <c r="I44" i="14"/>
  <c r="M31" i="14"/>
  <c r="N31" i="14"/>
  <c r="E69" i="14"/>
  <c r="O23" i="6"/>
  <c r="J74" i="4"/>
  <c r="M74" i="4" s="1"/>
  <c r="O24" i="6"/>
  <c r="O11" i="6"/>
  <c r="O15" i="14"/>
  <c r="P21" i="14"/>
  <c r="P16" i="14"/>
  <c r="P20" i="14"/>
  <c r="P10" i="14"/>
  <c r="O65" i="6"/>
  <c r="I18" i="14"/>
  <c r="J18" i="14" s="1"/>
  <c r="M17" i="14"/>
  <c r="N17" i="14" s="1"/>
  <c r="J68" i="13"/>
  <c r="M68" i="13" s="1"/>
  <c r="M15" i="14"/>
  <c r="N15" i="14" s="1"/>
  <c r="O25" i="6"/>
  <c r="I13" i="14"/>
  <c r="J13" i="14" s="1"/>
  <c r="I16" i="14"/>
  <c r="J16" i="14" s="1"/>
  <c r="O12" i="14"/>
  <c r="I11" i="14"/>
  <c r="J11" i="14" s="1"/>
  <c r="O12" i="6"/>
  <c r="O20" i="6"/>
  <c r="P11" i="14"/>
  <c r="O16" i="14"/>
  <c r="O74" i="4"/>
  <c r="O15" i="6"/>
  <c r="P15" i="14"/>
  <c r="O20" i="14"/>
  <c r="O10" i="6"/>
  <c r="O21" i="14"/>
  <c r="O17" i="14"/>
  <c r="O18" i="14"/>
  <c r="O22" i="6"/>
  <c r="P18" i="14"/>
  <c r="O64" i="6"/>
  <c r="O11" i="14"/>
  <c r="O68" i="13"/>
  <c r="O17" i="6"/>
  <c r="O18" i="6"/>
  <c r="P12" i="14"/>
  <c r="P17" i="14"/>
  <c r="G69" i="13"/>
  <c r="L69" i="14"/>
  <c r="O66" i="6" l="1"/>
  <c r="O73" i="6"/>
  <c r="N74" i="4"/>
  <c r="F74" i="4"/>
  <c r="I74" i="4" s="1"/>
  <c r="F71" i="4"/>
  <c r="O14" i="14"/>
  <c r="O67" i="14" s="1"/>
  <c r="N67" i="13"/>
  <c r="J67" i="13"/>
  <c r="P14" i="14"/>
  <c r="P67" i="14" s="1"/>
  <c r="O67" i="13"/>
  <c r="I19" i="14"/>
  <c r="F68" i="13"/>
  <c r="I68" i="13" s="1"/>
  <c r="F67" i="13"/>
  <c r="O19" i="14"/>
  <c r="O68" i="14" s="1"/>
  <c r="N68" i="13"/>
  <c r="J19" i="14"/>
  <c r="P19" i="13"/>
  <c r="P19" i="14"/>
  <c r="O13" i="14"/>
  <c r="R28" i="14"/>
  <c r="O26" i="6"/>
  <c r="O19" i="6"/>
  <c r="O14" i="6"/>
  <c r="R21" i="14"/>
  <c r="O21" i="6"/>
  <c r="Q16" i="14"/>
  <c r="R16" i="14" s="1"/>
  <c r="Q22" i="14"/>
  <c r="R22" i="14" s="1"/>
  <c r="Q14" i="14"/>
  <c r="P17" i="13"/>
  <c r="Q17" i="13" s="1"/>
  <c r="L16" i="13"/>
  <c r="M16" i="13" s="1"/>
  <c r="M16" i="14"/>
  <c r="N16" i="14" s="1"/>
  <c r="I10" i="14"/>
  <c r="Q26" i="14"/>
  <c r="R26" i="14" s="1"/>
  <c r="L19" i="13"/>
  <c r="L13" i="13"/>
  <c r="M13" i="13" s="1"/>
  <c r="M13" i="14"/>
  <c r="N13" i="14" s="1"/>
  <c r="H14" i="13"/>
  <c r="I14" i="14"/>
  <c r="H12" i="13"/>
  <c r="I12" i="13" s="1"/>
  <c r="I12" i="14"/>
  <c r="J12" i="14" s="1"/>
  <c r="N21" i="14"/>
  <c r="M21" i="14"/>
  <c r="L12" i="13"/>
  <c r="M12" i="13" s="1"/>
  <c r="M12" i="14"/>
  <c r="N12" i="14" s="1"/>
  <c r="M10" i="14"/>
  <c r="N10" i="14" s="1"/>
  <c r="I20" i="14"/>
  <c r="J21" i="14"/>
  <c r="I21" i="14"/>
  <c r="H17" i="13"/>
  <c r="I17" i="13" s="1"/>
  <c r="I17" i="14"/>
  <c r="J17" i="14" s="1"/>
  <c r="M20" i="14"/>
  <c r="H15" i="13"/>
  <c r="I15" i="13" s="1"/>
  <c r="I15" i="14"/>
  <c r="J15" i="14" s="1"/>
  <c r="L11" i="13"/>
  <c r="M11" i="13" s="1"/>
  <c r="M11" i="14"/>
  <c r="N11" i="14" s="1"/>
  <c r="M18" i="14"/>
  <c r="N18" i="14" s="1"/>
  <c r="L14" i="13"/>
  <c r="M14" i="14"/>
  <c r="Q25" i="14"/>
  <c r="R25" i="14" s="1"/>
  <c r="Q21" i="14"/>
  <c r="Q27" i="14"/>
  <c r="R27" i="14" s="1"/>
  <c r="Q17" i="14"/>
  <c r="R17" i="14" s="1"/>
  <c r="N66" i="13"/>
  <c r="P12" i="13"/>
  <c r="Q12" i="13" s="1"/>
  <c r="P18" i="13"/>
  <c r="Q18" i="13" s="1"/>
  <c r="P15" i="13"/>
  <c r="Q15" i="13" s="1"/>
  <c r="Q18" i="14"/>
  <c r="R18" i="14" s="1"/>
  <c r="F66" i="13"/>
  <c r="F61" i="13"/>
  <c r="H10" i="13"/>
  <c r="L15" i="13"/>
  <c r="M15" i="13" s="1"/>
  <c r="H18" i="13"/>
  <c r="I18" i="13" s="1"/>
  <c r="P20" i="13"/>
  <c r="Q20" i="13" s="1"/>
  <c r="P11" i="4"/>
  <c r="Q11" i="4" s="1"/>
  <c r="Q11" i="14"/>
  <c r="R11" i="14" s="1"/>
  <c r="H19" i="13"/>
  <c r="Q19" i="13"/>
  <c r="Q23" i="14"/>
  <c r="R23" i="14" s="1"/>
  <c r="N61" i="13"/>
  <c r="Q12" i="14"/>
  <c r="R12" i="14" s="1"/>
  <c r="L18" i="13"/>
  <c r="M18" i="13" s="1"/>
  <c r="O66" i="14"/>
  <c r="Q20" i="14"/>
  <c r="R20" i="14" s="1"/>
  <c r="M21" i="13"/>
  <c r="L21" i="13"/>
  <c r="P16" i="13"/>
  <c r="Q16" i="13" s="1"/>
  <c r="H20" i="13"/>
  <c r="I20" i="13" s="1"/>
  <c r="J61" i="13"/>
  <c r="J66" i="13"/>
  <c r="L10" i="13"/>
  <c r="P14" i="13"/>
  <c r="Q28" i="14"/>
  <c r="I21" i="13"/>
  <c r="H21" i="13"/>
  <c r="Q24" i="14"/>
  <c r="R24" i="14" s="1"/>
  <c r="L17" i="13"/>
  <c r="M17" i="13" s="1"/>
  <c r="O66" i="13"/>
  <c r="O61" i="13"/>
  <c r="P10" i="13"/>
  <c r="P10" i="4"/>
  <c r="Q10" i="4" s="1"/>
  <c r="P21" i="13"/>
  <c r="Q21" i="13" s="1"/>
  <c r="P11" i="13"/>
  <c r="Q11" i="13" s="1"/>
  <c r="Q15" i="14"/>
  <c r="R15" i="14" s="1"/>
  <c r="I13" i="13"/>
  <c r="H13" i="13"/>
  <c r="L20" i="13"/>
  <c r="P13" i="13"/>
  <c r="Q13" i="13" s="1"/>
  <c r="H11" i="13"/>
  <c r="I11" i="13" s="1"/>
  <c r="H16" i="13"/>
  <c r="I16" i="13" s="1"/>
  <c r="I68" i="14" l="1"/>
  <c r="O61" i="14"/>
  <c r="P68" i="13"/>
  <c r="Q68" i="13" s="1"/>
  <c r="Q14" i="13"/>
  <c r="P67" i="13"/>
  <c r="Q67" i="13" s="1"/>
  <c r="Q19" i="14"/>
  <c r="P68" i="14"/>
  <c r="R14" i="14"/>
  <c r="Q67" i="14"/>
  <c r="R67" i="14" s="1"/>
  <c r="N14" i="14"/>
  <c r="M67" i="14"/>
  <c r="N67" i="14" s="1"/>
  <c r="J14" i="14"/>
  <c r="I67" i="14"/>
  <c r="J67" i="14" s="1"/>
  <c r="M19" i="13"/>
  <c r="L68" i="13"/>
  <c r="M14" i="13"/>
  <c r="L67" i="13"/>
  <c r="M67" i="13" s="1"/>
  <c r="I14" i="13"/>
  <c r="H67" i="13"/>
  <c r="I67" i="13" s="1"/>
  <c r="I19" i="13"/>
  <c r="H68" i="13"/>
  <c r="Q13" i="14"/>
  <c r="R13" i="14" s="1"/>
  <c r="N69" i="13"/>
  <c r="O69" i="14"/>
  <c r="K66" i="14"/>
  <c r="K69" i="14" s="1"/>
  <c r="I66" i="14"/>
  <c r="I61" i="14"/>
  <c r="J10" i="14"/>
  <c r="K61" i="14"/>
  <c r="N20" i="14"/>
  <c r="N68" i="14"/>
  <c r="G66" i="14"/>
  <c r="G61" i="14"/>
  <c r="J20" i="14"/>
  <c r="J68" i="14"/>
  <c r="M19" i="14"/>
  <c r="J69" i="13"/>
  <c r="O69" i="13"/>
  <c r="H66" i="13"/>
  <c r="H61" i="13"/>
  <c r="I61" i="13" s="1"/>
  <c r="M20" i="13"/>
  <c r="Q10" i="13"/>
  <c r="P66" i="13"/>
  <c r="Q66" i="13" s="1"/>
  <c r="P61" i="13"/>
  <c r="Q61" i="13" s="1"/>
  <c r="I10" i="13"/>
  <c r="M10" i="13"/>
  <c r="L61" i="13"/>
  <c r="M61" i="13" s="1"/>
  <c r="L66" i="13"/>
  <c r="M66" i="13" s="1"/>
  <c r="F69" i="13"/>
  <c r="P61" i="14"/>
  <c r="P66" i="14"/>
  <c r="Q10" i="14"/>
  <c r="P69" i="14" l="1"/>
  <c r="Q68" i="14"/>
  <c r="R68" i="14" s="1"/>
  <c r="R19" i="14"/>
  <c r="N19" i="14"/>
  <c r="M68" i="14"/>
  <c r="M66" i="14"/>
  <c r="M61" i="14"/>
  <c r="N61" i="14" s="1"/>
  <c r="J66" i="14"/>
  <c r="G69" i="14"/>
  <c r="J61" i="14"/>
  <c r="I69" i="14"/>
  <c r="P69" i="13"/>
  <c r="Q69" i="13" s="1"/>
  <c r="L69" i="13"/>
  <c r="M69" i="13" s="1"/>
  <c r="H69" i="13"/>
  <c r="I69" i="13" s="1"/>
  <c r="I66" i="13"/>
  <c r="Q66" i="14"/>
  <c r="R66" i="14" s="1"/>
  <c r="Q61" i="14"/>
  <c r="R61" i="14" s="1"/>
  <c r="R10" i="14"/>
  <c r="J69" i="14" l="1"/>
  <c r="M69" i="14"/>
  <c r="N69" i="14" s="1"/>
  <c r="N66" i="14"/>
  <c r="Q69" i="14"/>
  <c r="R69" i="14" s="1"/>
  <c r="P26" i="6"/>
  <c r="R27" i="6"/>
  <c r="P27" i="6"/>
  <c r="P28" i="6"/>
  <c r="R29" i="6"/>
  <c r="P29" i="6"/>
  <c r="R30" i="6"/>
  <c r="P30" i="6"/>
  <c r="R31" i="6"/>
  <c r="P31" i="6"/>
  <c r="R32" i="6"/>
  <c r="P32" i="6"/>
  <c r="R33" i="6"/>
  <c r="P33" i="6"/>
  <c r="R34" i="6"/>
  <c r="P34" i="6"/>
  <c r="R35" i="6"/>
  <c r="P35" i="6"/>
  <c r="R36" i="6"/>
  <c r="P36" i="6"/>
  <c r="P37" i="6"/>
  <c r="R38" i="6"/>
  <c r="P38" i="6"/>
  <c r="R39" i="6"/>
  <c r="P39" i="6"/>
  <c r="R40" i="6"/>
  <c r="P40" i="6"/>
  <c r="P41" i="6"/>
  <c r="R42" i="6"/>
  <c r="P42" i="6"/>
  <c r="P43" i="6"/>
  <c r="P44" i="6"/>
  <c r="P45" i="6"/>
  <c r="R46" i="6"/>
  <c r="P46" i="6"/>
  <c r="R47" i="6"/>
  <c r="P47" i="6"/>
  <c r="R48" i="6"/>
  <c r="P48" i="6"/>
  <c r="P49" i="6"/>
  <c r="R50" i="6"/>
  <c r="P50" i="6"/>
  <c r="P51" i="6"/>
  <c r="R52" i="6"/>
  <c r="P52" i="6"/>
  <c r="P53" i="6"/>
  <c r="R54" i="6"/>
  <c r="P54" i="6"/>
  <c r="R55" i="6"/>
  <c r="P55" i="6"/>
  <c r="R56" i="6"/>
  <c r="P56" i="6"/>
  <c r="P57" i="6"/>
  <c r="R26" i="6"/>
  <c r="M26" i="6"/>
  <c r="N26" i="6"/>
  <c r="I26" i="6"/>
  <c r="J26" i="6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/>
  <c r="H34" i="4"/>
  <c r="I34" i="4" s="1"/>
  <c r="H35" i="4"/>
  <c r="I35" i="4" s="1"/>
  <c r="H36" i="4"/>
  <c r="I36" i="4" s="1"/>
  <c r="H37" i="4"/>
  <c r="I37" i="4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E18" i="6"/>
  <c r="F18" i="6"/>
  <c r="E19" i="6"/>
  <c r="F19" i="6"/>
  <c r="E20" i="6"/>
  <c r="F20" i="6"/>
  <c r="E21" i="6"/>
  <c r="F21" i="6"/>
  <c r="E22" i="6"/>
  <c r="F22" i="6"/>
  <c r="E64" i="6"/>
  <c r="F64" i="6"/>
  <c r="E65" i="6"/>
  <c r="F65" i="6"/>
  <c r="E23" i="6"/>
  <c r="F23" i="6"/>
  <c r="E24" i="6"/>
  <c r="F24" i="6"/>
  <c r="E25" i="6"/>
  <c r="F25" i="6"/>
  <c r="E26" i="6"/>
  <c r="F26" i="6"/>
  <c r="A27" i="6"/>
  <c r="B27" i="6"/>
  <c r="D27" i="6"/>
  <c r="E27" i="6"/>
  <c r="F27" i="6"/>
  <c r="A28" i="6"/>
  <c r="B28" i="6"/>
  <c r="D28" i="6"/>
  <c r="E28" i="6"/>
  <c r="F28" i="6"/>
  <c r="A29" i="6"/>
  <c r="B29" i="6"/>
  <c r="D29" i="6"/>
  <c r="E29" i="6"/>
  <c r="F29" i="6"/>
  <c r="A30" i="6"/>
  <c r="B30" i="6"/>
  <c r="D30" i="6"/>
  <c r="E30" i="6"/>
  <c r="F30" i="6"/>
  <c r="A31" i="6"/>
  <c r="B31" i="6"/>
  <c r="D31" i="6"/>
  <c r="E31" i="6"/>
  <c r="F31" i="6"/>
  <c r="A32" i="6"/>
  <c r="B32" i="6"/>
  <c r="D32" i="6"/>
  <c r="E32" i="6"/>
  <c r="F32" i="6"/>
  <c r="A33" i="6"/>
  <c r="B33" i="6"/>
  <c r="D33" i="6"/>
  <c r="E33" i="6"/>
  <c r="F33" i="6"/>
  <c r="A34" i="6"/>
  <c r="B34" i="6"/>
  <c r="D34" i="6"/>
  <c r="E34" i="6"/>
  <c r="F34" i="6"/>
  <c r="A35" i="6"/>
  <c r="B35" i="6"/>
  <c r="D35" i="6"/>
  <c r="E35" i="6"/>
  <c r="F35" i="6"/>
  <c r="A36" i="6"/>
  <c r="B36" i="6"/>
  <c r="D36" i="6"/>
  <c r="E36" i="6"/>
  <c r="F36" i="6"/>
  <c r="A37" i="6"/>
  <c r="B37" i="6"/>
  <c r="D37" i="6"/>
  <c r="E37" i="6"/>
  <c r="F37" i="6"/>
  <c r="A38" i="6"/>
  <c r="B38" i="6"/>
  <c r="D38" i="6"/>
  <c r="E38" i="6"/>
  <c r="F38" i="6"/>
  <c r="A39" i="6"/>
  <c r="B39" i="6"/>
  <c r="D39" i="6"/>
  <c r="E39" i="6"/>
  <c r="F39" i="6"/>
  <c r="A40" i="6"/>
  <c r="B40" i="6"/>
  <c r="D40" i="6"/>
  <c r="E40" i="6"/>
  <c r="F40" i="6"/>
  <c r="A41" i="6"/>
  <c r="B41" i="6"/>
  <c r="D41" i="6"/>
  <c r="E41" i="6"/>
  <c r="F41" i="6"/>
  <c r="A42" i="6"/>
  <c r="B42" i="6"/>
  <c r="D42" i="6"/>
  <c r="E42" i="6"/>
  <c r="F42" i="6"/>
  <c r="A43" i="6"/>
  <c r="B43" i="6"/>
  <c r="D43" i="6"/>
  <c r="E43" i="6"/>
  <c r="F43" i="6"/>
  <c r="A44" i="6"/>
  <c r="B44" i="6"/>
  <c r="D44" i="6"/>
  <c r="E44" i="6"/>
  <c r="F44" i="6"/>
  <c r="A45" i="6"/>
  <c r="B45" i="6"/>
  <c r="D45" i="6"/>
  <c r="E45" i="6"/>
  <c r="F45" i="6"/>
  <c r="A46" i="6"/>
  <c r="B46" i="6"/>
  <c r="D46" i="6"/>
  <c r="E46" i="6"/>
  <c r="F46" i="6"/>
  <c r="A47" i="6"/>
  <c r="B47" i="6"/>
  <c r="D47" i="6"/>
  <c r="E47" i="6"/>
  <c r="F47" i="6"/>
  <c r="A48" i="6"/>
  <c r="B48" i="6"/>
  <c r="D48" i="6"/>
  <c r="E48" i="6"/>
  <c r="F48" i="6"/>
  <c r="A49" i="6"/>
  <c r="B49" i="6"/>
  <c r="D49" i="6"/>
  <c r="E49" i="6"/>
  <c r="F49" i="6"/>
  <c r="A50" i="6"/>
  <c r="B50" i="6"/>
  <c r="D50" i="6"/>
  <c r="E50" i="6"/>
  <c r="F50" i="6"/>
  <c r="A51" i="6"/>
  <c r="B51" i="6"/>
  <c r="D51" i="6"/>
  <c r="E51" i="6"/>
  <c r="F51" i="6"/>
  <c r="A52" i="6"/>
  <c r="B52" i="6"/>
  <c r="D52" i="6"/>
  <c r="E52" i="6"/>
  <c r="F52" i="6"/>
  <c r="A53" i="6"/>
  <c r="B53" i="6"/>
  <c r="D53" i="6"/>
  <c r="E53" i="6"/>
  <c r="F53" i="6"/>
  <c r="A54" i="6"/>
  <c r="B54" i="6"/>
  <c r="D54" i="6"/>
  <c r="E54" i="6"/>
  <c r="F54" i="6"/>
  <c r="A55" i="6"/>
  <c r="B55" i="6"/>
  <c r="D55" i="6"/>
  <c r="E55" i="6"/>
  <c r="F55" i="6"/>
  <c r="A56" i="6"/>
  <c r="B56" i="6"/>
  <c r="D56" i="6"/>
  <c r="E56" i="6"/>
  <c r="F56" i="6"/>
  <c r="A57" i="6"/>
  <c r="B57" i="6"/>
  <c r="D57" i="6"/>
  <c r="E57" i="6"/>
  <c r="F57" i="6"/>
  <c r="B10" i="6"/>
  <c r="D10" i="6"/>
  <c r="E10" i="6"/>
  <c r="F10" i="6"/>
  <c r="A10" i="6"/>
  <c r="O72" i="4"/>
  <c r="N72" i="4"/>
  <c r="O71" i="4"/>
  <c r="N71" i="4"/>
  <c r="K72" i="4"/>
  <c r="J72" i="4"/>
  <c r="K71" i="4"/>
  <c r="J71" i="4"/>
  <c r="G72" i="4"/>
  <c r="F72" i="4"/>
  <c r="F75" i="4" s="1"/>
  <c r="G71" i="4"/>
  <c r="G75" i="4" s="1"/>
  <c r="D72" i="4"/>
  <c r="D71" i="4"/>
  <c r="E66" i="6" l="1"/>
  <c r="E73" i="6"/>
  <c r="K75" i="4"/>
  <c r="O75" i="4"/>
  <c r="D75" i="4"/>
  <c r="G56" i="6"/>
  <c r="K56" i="6"/>
  <c r="G52" i="6"/>
  <c r="K52" i="6"/>
  <c r="G48" i="6"/>
  <c r="K48" i="6"/>
  <c r="G44" i="6"/>
  <c r="K44" i="6"/>
  <c r="G40" i="6"/>
  <c r="K40" i="6"/>
  <c r="G36" i="6"/>
  <c r="K36" i="6"/>
  <c r="G32" i="6"/>
  <c r="K32" i="6"/>
  <c r="G28" i="6"/>
  <c r="K28" i="6"/>
  <c r="G55" i="6"/>
  <c r="K55" i="6"/>
  <c r="G51" i="6"/>
  <c r="K51" i="6"/>
  <c r="G47" i="6"/>
  <c r="K47" i="6"/>
  <c r="G43" i="6"/>
  <c r="K43" i="6"/>
  <c r="G39" i="6"/>
  <c r="K39" i="6"/>
  <c r="G35" i="6"/>
  <c r="K35" i="6"/>
  <c r="G31" i="6"/>
  <c r="K31" i="6"/>
  <c r="G27" i="6"/>
  <c r="K27" i="6"/>
  <c r="J75" i="4"/>
  <c r="N75" i="4"/>
  <c r="K10" i="6"/>
  <c r="K71" i="6" s="1"/>
  <c r="G10" i="6"/>
  <c r="G71" i="6" s="1"/>
  <c r="H74" i="6"/>
  <c r="L74" i="6"/>
  <c r="G74" i="6"/>
  <c r="J74" i="6" s="1"/>
  <c r="K74" i="6"/>
  <c r="N74" i="6" s="1"/>
  <c r="E74" i="6"/>
  <c r="O74" i="6"/>
  <c r="K54" i="6"/>
  <c r="G54" i="6"/>
  <c r="K50" i="6"/>
  <c r="G50" i="6"/>
  <c r="K46" i="6"/>
  <c r="G46" i="6"/>
  <c r="K42" i="6"/>
  <c r="G42" i="6"/>
  <c r="K38" i="6"/>
  <c r="G38" i="6"/>
  <c r="K34" i="6"/>
  <c r="G34" i="6"/>
  <c r="K30" i="6"/>
  <c r="G30" i="6"/>
  <c r="K57" i="6"/>
  <c r="G57" i="6"/>
  <c r="K53" i="6"/>
  <c r="G53" i="6"/>
  <c r="K49" i="6"/>
  <c r="G49" i="6"/>
  <c r="K45" i="6"/>
  <c r="G45" i="6"/>
  <c r="K41" i="6"/>
  <c r="G41" i="6"/>
  <c r="K37" i="6"/>
  <c r="G37" i="6"/>
  <c r="K33" i="6"/>
  <c r="G33" i="6"/>
  <c r="K29" i="6"/>
  <c r="G29" i="6"/>
  <c r="Q52" i="6"/>
  <c r="Q48" i="6"/>
  <c r="Q38" i="6"/>
  <c r="Q36" i="6"/>
  <c r="Q32" i="6"/>
  <c r="Q50" i="6"/>
  <c r="Q46" i="6"/>
  <c r="Q34" i="6"/>
  <c r="Q26" i="6"/>
  <c r="Q55" i="6"/>
  <c r="Q47" i="6"/>
  <c r="Q27" i="6"/>
  <c r="E71" i="6"/>
  <c r="E72" i="6"/>
  <c r="K72" i="6"/>
  <c r="G72" i="6"/>
  <c r="Q39" i="6"/>
  <c r="Q51" i="6"/>
  <c r="Q43" i="6"/>
  <c r="Q35" i="6"/>
  <c r="Q54" i="6"/>
  <c r="Q31" i="6"/>
  <c r="R51" i="6"/>
  <c r="R43" i="6"/>
  <c r="Q56" i="6"/>
  <c r="Q44" i="6"/>
  <c r="Q40" i="6"/>
  <c r="Q28" i="6"/>
  <c r="Q42" i="6"/>
  <c r="Q30" i="6"/>
  <c r="Q57" i="6"/>
  <c r="Q53" i="6"/>
  <c r="Q49" i="6"/>
  <c r="Q45" i="6"/>
  <c r="Q41" i="6"/>
  <c r="Q37" i="6"/>
  <c r="Q33" i="6"/>
  <c r="Q29" i="6"/>
  <c r="R44" i="6"/>
  <c r="R28" i="6"/>
  <c r="R57" i="6"/>
  <c r="R53" i="6"/>
  <c r="R49" i="6"/>
  <c r="R45" i="6"/>
  <c r="R41" i="6"/>
  <c r="R37" i="6"/>
  <c r="E75" i="6" l="1"/>
  <c r="G75" i="6"/>
  <c r="K75" i="6"/>
  <c r="I43" i="6"/>
  <c r="J43" i="6"/>
  <c r="I34" i="6"/>
  <c r="J34" i="6"/>
  <c r="M36" i="6"/>
  <c r="N36" i="6"/>
  <c r="M41" i="6"/>
  <c r="N41" i="6"/>
  <c r="I38" i="6"/>
  <c r="J38" i="6"/>
  <c r="M51" i="6"/>
  <c r="N51" i="6"/>
  <c r="M32" i="6"/>
  <c r="N32" i="6"/>
  <c r="I29" i="6"/>
  <c r="J29" i="6"/>
  <c r="M42" i="6"/>
  <c r="N42" i="6"/>
  <c r="I47" i="6"/>
  <c r="J47" i="6"/>
  <c r="I44" i="6"/>
  <c r="J44" i="6"/>
  <c r="I56" i="6"/>
  <c r="J56" i="6"/>
  <c r="I39" i="6"/>
  <c r="J39" i="6"/>
  <c r="I41" i="6"/>
  <c r="J41" i="6"/>
  <c r="M38" i="6"/>
  <c r="N38" i="6"/>
  <c r="I51" i="6"/>
  <c r="J51" i="6"/>
  <c r="I32" i="6"/>
  <c r="J32" i="6"/>
  <c r="M29" i="6"/>
  <c r="N29" i="6"/>
  <c r="I42" i="6"/>
  <c r="J42" i="6"/>
  <c r="M47" i="6"/>
  <c r="N47" i="6"/>
  <c r="M44" i="6"/>
  <c r="N44" i="6"/>
  <c r="M33" i="6"/>
  <c r="N33" i="6"/>
  <c r="I30" i="6"/>
  <c r="J30" i="6"/>
  <c r="M43" i="6"/>
  <c r="N43" i="6"/>
  <c r="M56" i="6"/>
  <c r="N56" i="6"/>
  <c r="M34" i="6"/>
  <c r="N34" i="6"/>
  <c r="M39" i="6"/>
  <c r="N39" i="6"/>
  <c r="I36" i="6"/>
  <c r="J36" i="6"/>
  <c r="I33" i="6"/>
  <c r="J33" i="6"/>
  <c r="M30" i="6"/>
  <c r="N30" i="6"/>
  <c r="M49" i="6"/>
  <c r="N49" i="6"/>
  <c r="I46" i="6"/>
  <c r="J46" i="6"/>
  <c r="M27" i="6"/>
  <c r="N27" i="6"/>
  <c r="I37" i="6"/>
  <c r="J37" i="6"/>
  <c r="I49" i="6"/>
  <c r="J49" i="6"/>
  <c r="I55" i="6"/>
  <c r="J55" i="6"/>
  <c r="M52" i="6"/>
  <c r="N52" i="6"/>
  <c r="M40" i="6"/>
  <c r="N40" i="6"/>
  <c r="M50" i="6"/>
  <c r="N50" i="6"/>
  <c r="M55" i="6"/>
  <c r="N55" i="6"/>
  <c r="M46" i="6"/>
  <c r="N46" i="6"/>
  <c r="I27" i="6"/>
  <c r="J27" i="6"/>
  <c r="I40" i="6"/>
  <c r="J40" i="6"/>
  <c r="I50" i="6"/>
  <c r="J50" i="6"/>
  <c r="M57" i="6"/>
  <c r="N57" i="6"/>
  <c r="I54" i="6"/>
  <c r="J54" i="6"/>
  <c r="M35" i="6"/>
  <c r="N35" i="6"/>
  <c r="M48" i="6"/>
  <c r="N48" i="6"/>
  <c r="I45" i="6"/>
  <c r="J45" i="6"/>
  <c r="I31" i="6"/>
  <c r="J31" i="6"/>
  <c r="M28" i="6"/>
  <c r="N28" i="6"/>
  <c r="I53" i="6"/>
  <c r="J53" i="6"/>
  <c r="I52" i="6"/>
  <c r="J52" i="6"/>
  <c r="M37" i="6"/>
  <c r="N37" i="6"/>
  <c r="I57" i="6"/>
  <c r="J57" i="6"/>
  <c r="M54" i="6"/>
  <c r="N54" i="6"/>
  <c r="I35" i="6"/>
  <c r="J35" i="6"/>
  <c r="I48" i="6"/>
  <c r="J48" i="6"/>
  <c r="M45" i="6"/>
  <c r="N45" i="6"/>
  <c r="M31" i="6"/>
  <c r="N31" i="6"/>
  <c r="I28" i="6"/>
  <c r="J28" i="6"/>
  <c r="M53" i="6"/>
  <c r="N53" i="6"/>
  <c r="N59" i="4"/>
  <c r="O59" i="4"/>
  <c r="J59" i="4"/>
  <c r="F59" i="4"/>
  <c r="D3" i="6" l="1"/>
  <c r="Q26" i="4"/>
  <c r="M26" i="4"/>
  <c r="I26" i="4"/>
  <c r="P25" i="6"/>
  <c r="L25" i="4"/>
  <c r="I25" i="4"/>
  <c r="P24" i="6"/>
  <c r="P23" i="6"/>
  <c r="P65" i="6"/>
  <c r="P22" i="6"/>
  <c r="P21" i="6"/>
  <c r="M21" i="4"/>
  <c r="P20" i="6"/>
  <c r="L19" i="4"/>
  <c r="M19" i="4" s="1"/>
  <c r="H19" i="4"/>
  <c r="I19" i="4" s="1"/>
  <c r="P18" i="6"/>
  <c r="P17" i="6"/>
  <c r="P16" i="6"/>
  <c r="P15" i="6"/>
  <c r="P13" i="6"/>
  <c r="P12" i="6"/>
  <c r="P11" i="6"/>
  <c r="P74" i="6" l="1"/>
  <c r="Q11" i="6"/>
  <c r="R11" i="6" s="1"/>
  <c r="P13" i="4"/>
  <c r="Q13" i="4" s="1"/>
  <c r="H18" i="4"/>
  <c r="I18" i="4" s="1"/>
  <c r="Q18" i="6"/>
  <c r="R18" i="6" s="1"/>
  <c r="I21" i="4"/>
  <c r="M25" i="4"/>
  <c r="P65" i="4"/>
  <c r="Q65" i="4" s="1"/>
  <c r="P24" i="4"/>
  <c r="Q24" i="4" s="1"/>
  <c r="Q12" i="6"/>
  <c r="L18" i="4"/>
  <c r="M18" i="4" s="1"/>
  <c r="Q13" i="6"/>
  <c r="R13" i="6" s="1"/>
  <c r="Q16" i="6"/>
  <c r="R16" i="6" s="1"/>
  <c r="Q23" i="6"/>
  <c r="R23" i="6" s="1"/>
  <c r="Q24" i="6"/>
  <c r="R24" i="6" s="1"/>
  <c r="P25" i="4"/>
  <c r="Q25" i="4" s="1"/>
  <c r="Q65" i="6"/>
  <c r="R65" i="6" s="1"/>
  <c r="O72" i="6"/>
  <c r="Q25" i="6"/>
  <c r="R25" i="6" s="1"/>
  <c r="P12" i="4"/>
  <c r="P14" i="6"/>
  <c r="Q14" i="6" s="1"/>
  <c r="R14" i="6" s="1"/>
  <c r="P14" i="4"/>
  <c r="Q14" i="4" s="1"/>
  <c r="P19" i="6"/>
  <c r="Q19" i="6" s="1"/>
  <c r="R19" i="6" s="1"/>
  <c r="P19" i="4"/>
  <c r="Q19" i="4" s="1"/>
  <c r="P23" i="4"/>
  <c r="Q23" i="4" s="1"/>
  <c r="P26" i="4"/>
  <c r="P15" i="4"/>
  <c r="Q15" i="4" s="1"/>
  <c r="P17" i="4"/>
  <c r="Q17" i="4" s="1"/>
  <c r="P20" i="4"/>
  <c r="P22" i="4"/>
  <c r="Q22" i="4" s="1"/>
  <c r="H25" i="4"/>
  <c r="L26" i="4"/>
  <c r="P10" i="6"/>
  <c r="P16" i="4"/>
  <c r="Q16" i="4" s="1"/>
  <c r="P18" i="4"/>
  <c r="Q18" i="4" s="1"/>
  <c r="P21" i="4"/>
  <c r="P64" i="6"/>
  <c r="P73" i="6" s="1"/>
  <c r="P64" i="4"/>
  <c r="H26" i="4"/>
  <c r="Q64" i="6" l="1"/>
  <c r="Q73" i="6" s="1"/>
  <c r="P66" i="6"/>
  <c r="Q64" i="4"/>
  <c r="P66" i="4"/>
  <c r="Q66" i="4" s="1"/>
  <c r="P72" i="4"/>
  <c r="Q72" i="4" s="1"/>
  <c r="P74" i="4"/>
  <c r="Q74" i="4" s="1"/>
  <c r="Q21" i="4"/>
  <c r="P71" i="6"/>
  <c r="P72" i="6"/>
  <c r="Q10" i="6"/>
  <c r="R10" i="6" s="1"/>
  <c r="O71" i="6"/>
  <c r="Q12" i="4"/>
  <c r="P71" i="4"/>
  <c r="R12" i="6"/>
  <c r="P59" i="4"/>
  <c r="Q59" i="4" s="1"/>
  <c r="Q21" i="6"/>
  <c r="Q20" i="6"/>
  <c r="P59" i="6"/>
  <c r="Q17" i="6"/>
  <c r="R17" i="6" s="1"/>
  <c r="Q22" i="6"/>
  <c r="R22" i="6" s="1"/>
  <c r="Q20" i="4"/>
  <c r="Q15" i="6"/>
  <c r="R15" i="6" s="1"/>
  <c r="O59" i="6"/>
  <c r="Q66" i="6" l="1"/>
  <c r="R66" i="6" s="1"/>
  <c r="R64" i="6"/>
  <c r="R73" i="6" s="1"/>
  <c r="Q74" i="6"/>
  <c r="R74" i="6" s="1"/>
  <c r="R21" i="6"/>
  <c r="P75" i="4"/>
  <c r="Q75" i="4" s="1"/>
  <c r="Q71" i="4"/>
  <c r="P75" i="6"/>
  <c r="O75" i="6"/>
  <c r="Q72" i="6"/>
  <c r="R72" i="6" s="1"/>
  <c r="Q71" i="6"/>
  <c r="R71" i="6" s="1"/>
  <c r="N25" i="6"/>
  <c r="J21" i="6"/>
  <c r="M18" i="6"/>
  <c r="N18" i="6" s="1"/>
  <c r="I25" i="6"/>
  <c r="J25" i="6"/>
  <c r="I19" i="6"/>
  <c r="J19" i="6" s="1"/>
  <c r="Q59" i="6"/>
  <c r="R59" i="6" s="1"/>
  <c r="R20" i="6"/>
  <c r="Q75" i="6" l="1"/>
  <c r="R75" i="6" s="1"/>
  <c r="M25" i="6"/>
  <c r="N21" i="6"/>
  <c r="M19" i="6"/>
  <c r="N19" i="6" s="1"/>
  <c r="I18" i="6"/>
  <c r="J18" i="6" s="1"/>
  <c r="K59" i="6"/>
  <c r="G59" i="6"/>
  <c r="M21" i="6" l="1"/>
  <c r="I21" i="6" l="1"/>
  <c r="I14" i="6" l="1"/>
  <c r="J14" i="6" s="1"/>
  <c r="M14" i="6" l="1"/>
  <c r="N14" i="6" s="1"/>
  <c r="M17" i="6" l="1"/>
  <c r="N17" i="6" s="1"/>
  <c r="I17" i="6"/>
  <c r="J17" i="6" s="1"/>
  <c r="I15" i="6" l="1"/>
  <c r="J15" i="6" s="1"/>
  <c r="I24" i="6"/>
  <c r="J24" i="6" s="1"/>
  <c r="M24" i="6"/>
  <c r="N24" i="6" s="1"/>
  <c r="M12" i="6"/>
  <c r="N12" i="6" s="1"/>
  <c r="I12" i="6"/>
  <c r="J12" i="6" s="1"/>
  <c r="M15" i="6"/>
  <c r="N15" i="6" s="1"/>
  <c r="I16" i="6" l="1"/>
  <c r="J16" i="6" s="1"/>
  <c r="M16" i="6"/>
  <c r="N16" i="6" s="1"/>
  <c r="M65" i="6" l="1"/>
  <c r="N65" i="6" s="1"/>
  <c r="I65" i="6"/>
  <c r="J65" i="6" s="1"/>
  <c r="I64" i="6" l="1"/>
  <c r="I73" i="6" s="1"/>
  <c r="J64" i="6" l="1"/>
  <c r="J73" i="6" s="1"/>
  <c r="I66" i="6"/>
  <c r="J66" i="6" s="1"/>
  <c r="I10" i="6"/>
  <c r="M64" i="6"/>
  <c r="M73" i="6" s="1"/>
  <c r="I20" i="6"/>
  <c r="I11" i="6"/>
  <c r="J11" i="6" s="1"/>
  <c r="I22" i="6"/>
  <c r="M20" i="6"/>
  <c r="N64" i="6" l="1"/>
  <c r="N73" i="6" s="1"/>
  <c r="M66" i="6"/>
  <c r="N66" i="6" s="1"/>
  <c r="J22" i="6"/>
  <c r="I74" i="6"/>
  <c r="J20" i="6"/>
  <c r="N20" i="6"/>
  <c r="M10" i="6"/>
  <c r="J10" i="6"/>
  <c r="M22" i="6"/>
  <c r="M11" i="6"/>
  <c r="N11" i="6" s="1"/>
  <c r="N22" i="6" l="1"/>
  <c r="M74" i="6"/>
  <c r="N10" i="6"/>
  <c r="H21" i="4" l="1"/>
  <c r="L21" i="4"/>
  <c r="H14" i="4" l="1"/>
  <c r="I14" i="4" s="1"/>
  <c r="L14" i="4"/>
  <c r="M14" i="4" s="1"/>
  <c r="L23" i="4" l="1"/>
  <c r="L72" i="6"/>
  <c r="H72" i="6" l="1"/>
  <c r="H23" i="4"/>
  <c r="M23" i="6"/>
  <c r="M72" i="6" s="1"/>
  <c r="M23" i="4"/>
  <c r="H13" i="4" l="1"/>
  <c r="H71" i="6"/>
  <c r="H75" i="6" s="1"/>
  <c r="N23" i="6"/>
  <c r="N72" i="6"/>
  <c r="I23" i="4"/>
  <c r="L71" i="6"/>
  <c r="L75" i="6" s="1"/>
  <c r="L13" i="4"/>
  <c r="I23" i="6"/>
  <c r="I72" i="6" s="1"/>
  <c r="I13" i="6" l="1"/>
  <c r="I71" i="6" s="1"/>
  <c r="I75" i="6" s="1"/>
  <c r="H59" i="6"/>
  <c r="M13" i="4"/>
  <c r="J23" i="6"/>
  <c r="J72" i="6"/>
  <c r="M13" i="6"/>
  <c r="M71" i="6" s="1"/>
  <c r="M75" i="6" s="1"/>
  <c r="L59" i="6"/>
  <c r="I13" i="4"/>
  <c r="J13" i="6" l="1"/>
  <c r="I59" i="6"/>
  <c r="J59" i="6" s="1"/>
  <c r="N13" i="6"/>
  <c r="M59" i="6"/>
  <c r="N59" i="6" s="1"/>
  <c r="N71" i="6" l="1"/>
  <c r="N75" i="6"/>
  <c r="J71" i="6"/>
  <c r="J75" i="6"/>
  <c r="H17" i="4" l="1"/>
  <c r="I17" i="4" s="1"/>
  <c r="L17" i="4"/>
  <c r="M17" i="4" s="1"/>
  <c r="H24" i="4" l="1"/>
  <c r="I24" i="4" s="1"/>
  <c r="H12" i="4"/>
  <c r="I12" i="4" s="1"/>
  <c r="L12" i="4"/>
  <c r="M12" i="4" s="1"/>
  <c r="L15" i="4" l="1"/>
  <c r="M15" i="4" s="1"/>
  <c r="H15" i="4"/>
  <c r="I15" i="4" s="1"/>
  <c r="L24" i="4"/>
  <c r="M24" i="4" s="1"/>
  <c r="L16" i="4" l="1"/>
  <c r="M16" i="4" s="1"/>
  <c r="H16" i="4" l="1"/>
  <c r="I16" i="4" s="1"/>
  <c r="H65" i="4" l="1"/>
  <c r="I65" i="4" s="1"/>
  <c r="L65" i="4"/>
  <c r="M65" i="4" s="1"/>
  <c r="H64" i="4" l="1"/>
  <c r="I64" i="4" l="1"/>
  <c r="H66" i="4"/>
  <c r="I66" i="4" s="1"/>
  <c r="G59" i="4"/>
  <c r="H11" i="4"/>
  <c r="I11" i="4" s="1"/>
  <c r="H22" i="4"/>
  <c r="L64" i="4"/>
  <c r="L10" i="4"/>
  <c r="H20" i="4"/>
  <c r="H72" i="4" s="1"/>
  <c r="H10" i="4"/>
  <c r="H71" i="4" s="1"/>
  <c r="D59" i="4"/>
  <c r="L20" i="4"/>
  <c r="K59" i="4"/>
  <c r="M64" i="4" l="1"/>
  <c r="L66" i="4"/>
  <c r="M66" i="4" s="1"/>
  <c r="I22" i="4"/>
  <c r="H74" i="4"/>
  <c r="H75" i="4" s="1"/>
  <c r="H59" i="4"/>
  <c r="I59" i="4" s="1"/>
  <c r="E59" i="6"/>
  <c r="L22" i="4"/>
  <c r="L11" i="4"/>
  <c r="M11" i="4" s="1"/>
  <c r="M20" i="4"/>
  <c r="I10" i="4"/>
  <c r="I20" i="4"/>
  <c r="I72" i="4"/>
  <c r="M10" i="4"/>
  <c r="M22" i="4" l="1"/>
  <c r="L74" i="4"/>
  <c r="L72" i="4"/>
  <c r="M72" i="4" s="1"/>
  <c r="L71" i="4"/>
  <c r="L59" i="4"/>
  <c r="M59" i="4" s="1"/>
  <c r="I75" i="4"/>
  <c r="I71" i="4"/>
  <c r="M71" i="4" l="1"/>
  <c r="L75" i="4"/>
  <c r="M75" i="4" s="1"/>
</calcChain>
</file>

<file path=xl/sharedStrings.xml><?xml version="1.0" encoding="utf-8"?>
<sst xmlns="http://schemas.openxmlformats.org/spreadsheetml/2006/main" count="560" uniqueCount="66">
  <si>
    <t>kW</t>
  </si>
  <si>
    <t>kWh</t>
  </si>
  <si>
    <t>Budget</t>
  </si>
  <si>
    <t>Actual</t>
  </si>
  <si>
    <t>Variance</t>
  </si>
  <si>
    <t>Meter Level</t>
  </si>
  <si>
    <t>Percentage</t>
  </si>
  <si>
    <t>Difference</t>
  </si>
  <si>
    <t>Expenses</t>
  </si>
  <si>
    <t>Total</t>
  </si>
  <si>
    <t>Units</t>
  </si>
  <si>
    <t>Program Name</t>
  </si>
  <si>
    <t>Customer Class</t>
  </si>
  <si>
    <t>Residential</t>
  </si>
  <si>
    <t>Nonresidential</t>
  </si>
  <si>
    <t>MidAmerican Energy Company</t>
  </si>
  <si>
    <t>Participation, Actual &amp; Planned Energy Savings, Capacity Savings, and Expenditures - Electric Programs</t>
  </si>
  <si>
    <t>Participation, Actual &amp; Planned Energy Savings, Capacity Savings, and Expenditures - Gas Programs</t>
  </si>
  <si>
    <t>Net Savings</t>
  </si>
  <si>
    <t>Gross Savings</t>
  </si>
  <si>
    <t>Project Number</t>
  </si>
  <si>
    <t>Res/NonRes</t>
  </si>
  <si>
    <t>Weighted Average NTG by Gross kWh</t>
  </si>
  <si>
    <t>Therms</t>
  </si>
  <si>
    <t>Annual</t>
  </si>
  <si>
    <t>Peak</t>
  </si>
  <si>
    <t>Electric</t>
  </si>
  <si>
    <t>Residential Equipment</t>
  </si>
  <si>
    <t>Residential Appliance Recycling</t>
  </si>
  <si>
    <t>Residential Behavioral</t>
  </si>
  <si>
    <t>Nonresidential Equipment</t>
  </si>
  <si>
    <t>Commercial New Construction</t>
  </si>
  <si>
    <t>Residential Low Income</t>
  </si>
  <si>
    <t>Nonresidential Load Management</t>
  </si>
  <si>
    <t>Gas</t>
  </si>
  <si>
    <t>Other</t>
  </si>
  <si>
    <t>Electric Energy Efficiency Programs</t>
  </si>
  <si>
    <t>Incremental</t>
  </si>
  <si>
    <t>Residential Programs</t>
  </si>
  <si>
    <t>Nonresidential Programs</t>
  </si>
  <si>
    <t>Nonresidential Energy Solutions</t>
  </si>
  <si>
    <t>Total Electric Energy Efficiency Programs</t>
  </si>
  <si>
    <t>Electric Demand Response Programs</t>
  </si>
  <si>
    <t>Total Electric Demand Response Programs</t>
  </si>
  <si>
    <t>Total - All Programs</t>
  </si>
  <si>
    <t xml:space="preserve">Net Energy Savings (kWh/therm) </t>
  </si>
  <si>
    <t>Net Peak Savings (kW/pk therm)</t>
  </si>
  <si>
    <t>2020 Iowa Energy Efficiency</t>
  </si>
  <si>
    <t>Residential Assessment</t>
  </si>
  <si>
    <t>Income Qualified Multifamily Housing</t>
  </si>
  <si>
    <t>Residential Load Management</t>
  </si>
  <si>
    <t>Residential Education</t>
  </si>
  <si>
    <t>Nonresidential Education</t>
  </si>
  <si>
    <t>Trees</t>
  </si>
  <si>
    <t>Assessments</t>
  </si>
  <si>
    <t/>
  </si>
  <si>
    <t>Res</t>
  </si>
  <si>
    <t>NonRes</t>
  </si>
  <si>
    <t>Energy Efficiency Programs</t>
  </si>
  <si>
    <t>Energy Efficiency Total</t>
  </si>
  <si>
    <t>Demand Response Programs</t>
  </si>
  <si>
    <t>Demand Response Total</t>
  </si>
  <si>
    <t>Demand Response</t>
  </si>
  <si>
    <t>DR</t>
  </si>
  <si>
    <t>Grand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</si>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</sst>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8" fillId="0" borderId="0" xfId="0" applyFont="1"/>
    <xf numFmtId="0" fontId="9" fillId="0" borderId="0" xfId="0" applyFont="1"/>
    <xf numFmtId="164" fontId="9" fillId="0" borderId="0" xfId="1" applyNumberFormat="1" applyFont="1" applyFill="1"/>
    <xf numFmtId="0" fontId="9" fillId="0" borderId="0" xfId="0" applyFont="1" applyFill="1"/>
    <xf numFmtId="164" fontId="9" fillId="0" borderId="0" xfId="1" applyNumberFormat="1" applyFont="1"/>
    <xf numFmtId="164" fontId="8" fillId="0" borderId="0" xfId="0" applyNumberFormat="1" applyFont="1"/>
    <xf numFmtId="4" fontId="8" fillId="0" borderId="0" xfId="0" applyNumberFormat="1" applyFont="1"/>
    <xf numFmtId="43" fontId="8" fillId="0" borderId="0" xfId="0" applyNumberFormat="1" applyFont="1"/>
    <xf numFmtId="0" fontId="8" fillId="0" borderId="7" xfId="0" applyFont="1" applyFill="1" applyBorder="1"/>
    <xf numFmtId="164" fontId="9" fillId="0" borderId="0" xfId="0" applyNumberFormat="1" applyFont="1"/>
    <xf numFmtId="164" fontId="9" fillId="0" borderId="0" xfId="0" applyNumberFormat="1" applyFont="1" applyFill="1"/>
    <xf numFmtId="166" fontId="9" fillId="0" borderId="0" xfId="1" applyNumberFormat="1" applyFont="1" applyFill="1"/>
    <xf numFmtId="164" fontId="8" fillId="0" borderId="12" xfId="1" applyNumberFormat="1" applyFont="1" applyFill="1" applyBorder="1"/>
    <xf numFmtId="164" fontId="8" fillId="0" borderId="13" xfId="1" applyNumberFormat="1" applyFont="1" applyFill="1" applyBorder="1"/>
    <xf numFmtId="164" fontId="8" fillId="0" borderId="14" xfId="1" applyNumberFormat="1" applyFont="1" applyFill="1" applyBorder="1"/>
    <xf numFmtId="164" fontId="8" fillId="0" borderId="0" xfId="1" applyNumberFormat="1" applyFont="1" applyFill="1" applyBorder="1"/>
    <xf numFmtId="164" fontId="8" fillId="0" borderId="1" xfId="1" applyNumberFormat="1" applyFont="1" applyFill="1" applyBorder="1"/>
    <xf numFmtId="0" fontId="8" fillId="2" borderId="0" xfId="0" applyFont="1" applyFill="1"/>
    <xf numFmtId="0" fontId="9" fillId="0" borderId="11" xfId="0" applyFont="1" applyFill="1" applyBorder="1"/>
    <xf numFmtId="0" fontId="8" fillId="0" borderId="0" xfId="0" applyFont="1" applyFill="1"/>
    <xf numFmtId="0" fontId="8" fillId="0" borderId="12" xfId="0" applyFont="1" applyFill="1" applyBorder="1"/>
    <xf numFmtId="0" fontId="8" fillId="0" borderId="4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right"/>
    </xf>
    <xf numFmtId="0" fontId="8" fillId="0" borderId="13" xfId="0" applyFont="1" applyFill="1" applyBorder="1"/>
    <xf numFmtId="0" fontId="8" fillId="0" borderId="5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4" fontId="8" fillId="0" borderId="4" xfId="1" applyNumberFormat="1" applyFont="1" applyFill="1" applyBorder="1"/>
    <xf numFmtId="164" fontId="8" fillId="0" borderId="2" xfId="1" applyNumberFormat="1" applyFont="1" applyFill="1" applyBorder="1"/>
    <xf numFmtId="9" fontId="8" fillId="0" borderId="4" xfId="3" applyFont="1" applyFill="1" applyBorder="1"/>
    <xf numFmtId="165" fontId="8" fillId="0" borderId="2" xfId="2" applyNumberFormat="1" applyFont="1" applyFill="1" applyBorder="1"/>
    <xf numFmtId="165" fontId="8" fillId="0" borderId="0" xfId="2" applyNumberFormat="1" applyFont="1" applyFill="1" applyBorder="1"/>
    <xf numFmtId="164" fontId="8" fillId="0" borderId="5" xfId="1" applyNumberFormat="1" applyFont="1" applyFill="1" applyBorder="1"/>
    <xf numFmtId="9" fontId="8" fillId="0" borderId="5" xfId="3" applyFont="1" applyFill="1" applyBorder="1"/>
    <xf numFmtId="164" fontId="8" fillId="0" borderId="5" xfId="1" applyNumberFormat="1" applyFont="1" applyFill="1" applyBorder="1" applyAlignment="1">
      <alignment horizontal="left"/>
    </xf>
    <xf numFmtId="0" fontId="8" fillId="0" borderId="14" xfId="0" applyFont="1" applyFill="1" applyBorder="1"/>
    <xf numFmtId="164" fontId="8" fillId="0" borderId="6" xfId="1" applyNumberFormat="1" applyFont="1" applyFill="1" applyBorder="1"/>
    <xf numFmtId="9" fontId="8" fillId="0" borderId="6" xfId="3" applyFont="1" applyFill="1" applyBorder="1"/>
    <xf numFmtId="165" fontId="8" fillId="0" borderId="1" xfId="2" applyNumberFormat="1" applyFont="1" applyFill="1" applyBorder="1"/>
    <xf numFmtId="164" fontId="8" fillId="0" borderId="15" xfId="1" applyNumberFormat="1" applyFont="1" applyFill="1" applyBorder="1"/>
    <xf numFmtId="164" fontId="8" fillId="0" borderId="3" xfId="1" applyNumberFormat="1" applyFont="1" applyFill="1" applyBorder="1"/>
    <xf numFmtId="164" fontId="8" fillId="0" borderId="11" xfId="1" applyNumberFormat="1" applyFont="1" applyFill="1" applyBorder="1"/>
    <xf numFmtId="9" fontId="8" fillId="0" borderId="3" xfId="3" applyFont="1" applyFill="1" applyBorder="1"/>
    <xf numFmtId="165" fontId="8" fillId="0" borderId="11" xfId="2" applyNumberFormat="1" applyFont="1" applyFill="1" applyBorder="1"/>
    <xf numFmtId="164" fontId="8" fillId="0" borderId="0" xfId="0" applyNumberFormat="1" applyFont="1" applyFill="1"/>
    <xf numFmtId="0" fontId="8" fillId="0" borderId="8" xfId="0" applyFont="1" applyFill="1" applyBorder="1"/>
    <xf numFmtId="0" fontId="8" fillId="0" borderId="9" xfId="0" applyFont="1" applyFill="1" applyBorder="1"/>
    <xf numFmtId="4" fontId="8" fillId="0" borderId="0" xfId="0" applyNumberFormat="1" applyFont="1" applyFill="1"/>
    <xf numFmtId="0" fontId="8" fillId="0" borderId="10" xfId="0" applyFont="1" applyFill="1" applyBorder="1"/>
    <xf numFmtId="0" fontId="8" fillId="0" borderId="6" xfId="0" applyFont="1" applyFill="1" applyBorder="1" applyAlignment="1">
      <alignment horizontal="right"/>
    </xf>
    <xf numFmtId="43" fontId="8" fillId="0" borderId="0" xfId="0" applyNumberFormat="1" applyFont="1" applyFill="1"/>
    <xf numFmtId="164" fontId="8" fillId="0" borderId="12" xfId="0" applyNumberFormat="1" applyFont="1" applyFill="1" applyBorder="1"/>
    <xf numFmtId="164" fontId="8" fillId="0" borderId="2" xfId="0" applyNumberFormat="1" applyFont="1" applyFill="1" applyBorder="1"/>
    <xf numFmtId="164" fontId="8" fillId="0" borderId="13" xfId="0" applyNumberFormat="1" applyFont="1" applyFill="1" applyBorder="1"/>
    <xf numFmtId="164" fontId="8" fillId="0" borderId="1" xfId="0" applyNumberFormat="1" applyFont="1" applyFill="1" applyBorder="1"/>
    <xf numFmtId="164" fontId="8" fillId="0" borderId="11" xfId="0" applyNumberFormat="1" applyFont="1" applyFill="1" applyBorder="1"/>
    <xf numFmtId="0" fontId="8" fillId="0" borderId="0" xfId="0" applyFont="1" applyFill="1" applyBorder="1"/>
    <xf numFmtId="0" fontId="10" fillId="0" borderId="0" xfId="0" applyFont="1" applyFill="1"/>
    <xf numFmtId="9" fontId="8" fillId="0" borderId="4" xfId="4" applyFont="1" applyFill="1" applyBorder="1"/>
    <xf numFmtId="165" fontId="8" fillId="0" borderId="2" xfId="5" applyNumberFormat="1" applyFont="1" applyFill="1" applyBorder="1"/>
    <xf numFmtId="165" fontId="8" fillId="0" borderId="0" xfId="5" applyNumberFormat="1" applyFont="1" applyFill="1" applyBorder="1"/>
    <xf numFmtId="9" fontId="8" fillId="0" borderId="5" xfId="4" applyFont="1" applyFill="1" applyBorder="1"/>
    <xf numFmtId="164" fontId="8" fillId="0" borderId="0" xfId="1" applyNumberFormat="1" applyFont="1" applyFill="1" applyBorder="1" applyAlignment="1">
      <alignment horizontal="left"/>
    </xf>
    <xf numFmtId="9" fontId="8" fillId="0" borderId="6" xfId="4" applyFont="1" applyFill="1" applyBorder="1"/>
    <xf numFmtId="165" fontId="8" fillId="0" borderId="1" xfId="5" applyNumberFormat="1" applyFont="1" applyFill="1" applyBorder="1"/>
    <xf numFmtId="0" fontId="8" fillId="0" borderId="15" xfId="0" applyFont="1" applyFill="1" applyBorder="1"/>
    <xf numFmtId="164" fontId="8" fillId="0" borderId="15" xfId="0" applyNumberFormat="1" applyFont="1" applyFill="1" applyBorder="1"/>
    <xf numFmtId="164" fontId="8" fillId="0" borderId="3" xfId="0" applyNumberFormat="1" applyFont="1" applyFill="1" applyBorder="1"/>
    <xf numFmtId="9" fontId="8" fillId="0" borderId="3" xfId="4" applyFont="1" applyFill="1" applyBorder="1"/>
    <xf numFmtId="165" fontId="8" fillId="0" borderId="11" xfId="5" applyNumberFormat="1" applyFont="1" applyFill="1" applyBorder="1"/>
    <xf numFmtId="0" fontId="8" fillId="0" borderId="2" xfId="0" applyFont="1" applyBorder="1" applyAlignment="1">
      <alignment horizontal="right"/>
    </xf>
    <xf numFmtId="0" fontId="8" fillId="0" borderId="4" xfId="0" applyFont="1" applyBorder="1"/>
    <xf numFmtId="0" fontId="8" fillId="0" borderId="2" xfId="0" applyFont="1" applyBorder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3" fillId="0" borderId="0" xfId="11"/>
    <xf numFmtId="0" fontId="12" fillId="0" borderId="11" xfId="11" applyFont="1" applyBorder="1" applyAlignment="1">
      <alignment horizontal="center"/>
    </xf>
    <xf numFmtId="0" fontId="12" fillId="0" borderId="1" xfId="11" applyFont="1" applyBorder="1"/>
    <xf numFmtId="0" fontId="12" fillId="0" borderId="0" xfId="11" applyFont="1"/>
    <xf numFmtId="0" fontId="14" fillId="0" borderId="0" xfId="11" applyFont="1"/>
    <xf numFmtId="164" fontId="8" fillId="0" borderId="0" xfId="0" applyNumberFormat="1" applyFont="1" applyFill="1" applyBorder="1"/>
    <xf numFmtId="165" fontId="8" fillId="0" borderId="13" xfId="2" applyNumberFormat="1" applyFont="1" applyFill="1" applyBorder="1"/>
    <xf numFmtId="0" fontId="2" fillId="0" borderId="0" xfId="11" applyFont="1"/>
    <xf numFmtId="0" fontId="15" fillId="0" borderId="0" xfId="11" applyFont="1"/>
    <xf numFmtId="0" fontId="16" fillId="0" borderId="0" xfId="11" applyFont="1"/>
    <xf numFmtId="0" fontId="17" fillId="0" borderId="0" xfId="11" applyFont="1"/>
    <xf numFmtId="0" fontId="12" fillId="0" borderId="7" xfId="11" applyFont="1" applyBorder="1" applyAlignment="1">
      <alignment horizontal="center" wrapText="1"/>
    </xf>
    <xf numFmtId="0" fontId="1" fillId="0" borderId="0" xfId="11" applyFont="1"/>
    <xf numFmtId="0" fontId="18" fillId="0" borderId="7" xfId="0" applyFont="1" applyFill="1" applyBorder="1"/>
    <xf numFmtId="0" fontId="18" fillId="0" borderId="0" xfId="0" applyFont="1" applyFill="1" applyBorder="1"/>
    <xf numFmtId="9" fontId="8" fillId="0" borderId="0" xfId="3" applyFont="1" applyFill="1" applyBorder="1"/>
    <xf numFmtId="0" fontId="8" fillId="0" borderId="12" xfId="0" applyFont="1" applyBorder="1"/>
    <xf numFmtId="0" fontId="8" fillId="0" borderId="13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8" fillId="0" borderId="14" xfId="0" applyFont="1" applyBorder="1"/>
    <xf numFmtId="0" fontId="18" fillId="0" borderId="7" xfId="0" applyFont="1" applyBorder="1"/>
    <xf numFmtId="0" fontId="8" fillId="0" borderId="9" xfId="0" applyFont="1" applyBorder="1"/>
    <xf numFmtId="9" fontId="8" fillId="0" borderId="0" xfId="4" applyFont="1" applyFill="1" applyBorder="1"/>
    <xf numFmtId="0" fontId="18" fillId="0" borderId="15" xfId="0" applyFont="1" applyBorder="1"/>
    <xf numFmtId="165" fontId="8" fillId="0" borderId="0" xfId="2" applyNumberFormat="1" applyFont="1"/>
    <xf numFmtId="0" fontId="7" fillId="0" borderId="0" xfId="0" applyFont="1" applyFill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4">
    <cellStyle name="Comma" xfId="1" builtinId="3"/>
    <cellStyle name="Comma 2" xfId="10" xr:uid="{AA2BD3A1-9CE0-4290-A8BC-206BA4DBA060}"/>
    <cellStyle name="Comma 3" xfId="13" xr:uid="{BE9EE609-2BC8-4A1B-AD15-AEA6B18A353E}"/>
    <cellStyle name="Currency" xfId="2" builtinId="4"/>
    <cellStyle name="Currency 2" xfId="5" xr:uid="{00000000-0005-0000-0000-000002000000}"/>
    <cellStyle name="Currency 3" xfId="7" xr:uid="{F3C9DC96-DF00-4376-959E-E9D29667F0AD}"/>
    <cellStyle name="Currency 4" xfId="12" xr:uid="{110BB8C3-B3DB-4A77-ABB5-797E3F7733EF}"/>
    <cellStyle name="Normal" xfId="0" builtinId="0"/>
    <cellStyle name="Normal 2" xfId="6" xr:uid="{9F1795F6-1132-4118-BEA5-27550C571B58}"/>
    <cellStyle name="Normal 2 2" xfId="9" xr:uid="{1E0D28A4-2D26-4951-94AF-C38B2925A32E}"/>
    <cellStyle name="Normal 3" xfId="11" xr:uid="{60419683-5EFB-4D9D-94CA-8F700F6C2CF5}"/>
    <cellStyle name="Percent" xfId="3" builtinId="5"/>
    <cellStyle name="Percent 2" xfId="4" xr:uid="{00000000-0005-0000-0000-000005000000}"/>
    <cellStyle name="Percent 3" xfId="8" xr:uid="{21976047-BBA2-4B5E-B652-2D1F270EB2C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11" Target="../customXml/item1.xml" Type="http://schemas.openxmlformats.org/officeDocument/2006/relationships/customXml"/><Relationship Id="rId12" Target="../customXml/item2.xml" Type="http://schemas.openxmlformats.org/officeDocument/2006/relationships/customXml"/><Relationship Id="rId13" Target="../customXml/item3.xml" Type="http://schemas.openxmlformats.org/officeDocument/2006/relationships/customXml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externalLinks/externalLink1.xml" Type="http://schemas.openxmlformats.org/officeDocument/2006/relationships/externalLink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_rels/drawing3.xml.rels><?xml version="1.0" encoding="UTF-8" standalone="no"?><Relationships xmlns="http://schemas.openxmlformats.org/package/2006/relationships"><Relationship Id="rId1" Target="../media/image3.png" Type="http://schemas.openxmlformats.org/officeDocument/2006/relationships/image"/></Relationships>
</file>

<file path=xl/drawings/_rels/drawing4.xml.rels><?xml version="1.0" encoding="UTF-8" standalone="no"?><Relationships xmlns="http://schemas.openxmlformats.org/package/2006/relationships"><Relationship Id="rId1" Target="../media/image4.png" Type="http://schemas.openxmlformats.org/officeDocument/2006/relationships/image"/></Relationships>
</file>

<file path=xl/drawings/_rels/drawing5.xml.rels><?xml version="1.0" encoding="UTF-8" standalone="no"?><Relationships xmlns="http://schemas.openxmlformats.org/package/2006/relationships"><Relationship Id="rId1" Target="../media/image5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2285953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1399950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2285953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3</xdr:col>
      <xdr:colOff>923473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523065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4010025" cy="142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<Relationships xmlns="http://schemas.openxmlformats.org/package/2006/relationships"><Relationship Id="rId1" Target="file:///C:/IIEEP396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xpd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T79"/>
  <sheetViews>
    <sheetView tabSelected="1" view="pageLayout" topLeftCell="C1" zoomScale="90" zoomScaleNormal="90" zoomScalePageLayoutView="90" workbookViewId="0">
      <selection activeCell="C1" sqref="C1"/>
    </sheetView>
  </sheetViews>
  <sheetFormatPr defaultColWidth="9.140625" defaultRowHeight="12.75" outlineLevelCol="1" x14ac:dyDescent="0.2"/>
  <cols>
    <col min="1" max="1" customWidth="true" hidden="true" style="1" width="14.140625" outlineLevel="1" collapsed="false"/>
    <col min="2" max="2" customWidth="true" hidden="true" style="1" width="11.7109375" outlineLevel="1" collapsed="false"/>
    <col min="3" max="3" customWidth="true" style="20" width="38.85546875" collapsed="true"/>
    <col min="4" max="4" customWidth="true" style="20" width="10.0" collapsed="false"/>
    <col min="5" max="5" customWidth="true" style="20" width="3.0" collapsed="false"/>
    <col min="6" max="7" bestFit="true" customWidth="true" style="20" width="12.0" collapsed="false"/>
    <col min="8" max="8" bestFit="true" customWidth="true" style="20" width="11.5703125" collapsed="false"/>
    <col min="9" max="9" bestFit="true" customWidth="true" style="20" width="10.5703125" collapsed="false"/>
    <col min="10" max="10" bestFit="true" customWidth="true" style="20" width="8.5703125" collapsed="false"/>
    <col min="11" max="11" bestFit="true" customWidth="true" style="20" width="11.140625" collapsed="false"/>
    <col min="12" max="12" bestFit="true" customWidth="true" style="20" width="8.7109375" collapsed="false"/>
    <col min="13" max="13" bestFit="true" customWidth="true" style="20" width="10.5703125" collapsed="false"/>
    <col min="14" max="16" customWidth="true" style="20" width="14.28515625" collapsed="false"/>
    <col min="17" max="17" bestFit="true" customWidth="true" style="20" width="10.5703125" collapsed="false"/>
    <col min="18" max="18" customWidth="true" style="20" width="9.140625" collapsed="false"/>
    <col min="19" max="22" customWidth="true" style="1" width="9.140625" collapsed="false"/>
    <col min="23" max="16384" style="1" width="9.140625" collapsed="false"/>
  </cols>
  <sheetData>
    <row r="2" spans="1:20" ht="15.75" customHeight="1" x14ac:dyDescent="0.25">
      <c r="C2" s="106" t="s">
        <v>15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0" ht="15.75" customHeight="1" x14ac:dyDescent="0.25">
      <c r="C3" s="106" t="s">
        <v>47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0" ht="15.75" customHeight="1" x14ac:dyDescent="0.25">
      <c r="C4" s="106" t="s">
        <v>16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20" ht="18.75" x14ac:dyDescent="0.3">
      <c r="C5" s="111" t="s">
        <v>19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7" spans="1:20" x14ac:dyDescent="0.2">
      <c r="C7" s="21"/>
      <c r="D7" s="21"/>
      <c r="E7" s="22"/>
      <c r="F7" s="23"/>
      <c r="G7" s="24" t="s">
        <v>5</v>
      </c>
      <c r="H7" s="23"/>
      <c r="I7" s="22"/>
      <c r="J7" s="23"/>
      <c r="K7" s="24" t="s">
        <v>5</v>
      </c>
      <c r="L7" s="23"/>
      <c r="M7" s="22"/>
      <c r="N7" s="23"/>
      <c r="O7" s="23"/>
      <c r="P7" s="23"/>
      <c r="Q7" s="22"/>
    </row>
    <row r="8" spans="1:20" x14ac:dyDescent="0.2">
      <c r="C8" s="25"/>
      <c r="D8" s="25"/>
      <c r="E8" s="26"/>
      <c r="F8" s="27" t="s">
        <v>2</v>
      </c>
      <c r="G8" s="27" t="s">
        <v>3</v>
      </c>
      <c r="H8" s="27"/>
      <c r="I8" s="28" t="s">
        <v>6</v>
      </c>
      <c r="J8" s="27" t="s">
        <v>2</v>
      </c>
      <c r="K8" s="27" t="s">
        <v>3</v>
      </c>
      <c r="L8" s="27"/>
      <c r="M8" s="28" t="s">
        <v>6</v>
      </c>
      <c r="N8" s="27" t="s">
        <v>2</v>
      </c>
      <c r="O8" s="27" t="s">
        <v>3</v>
      </c>
      <c r="P8" s="27"/>
      <c r="Q8" s="28" t="s">
        <v>6</v>
      </c>
    </row>
    <row r="9" spans="1:20" x14ac:dyDescent="0.2">
      <c r="A9" s="1" t="s">
        <v>20</v>
      </c>
      <c r="B9" s="1" t="s">
        <v>21</v>
      </c>
      <c r="C9" s="25" t="s">
        <v>58</v>
      </c>
      <c r="D9" s="107" t="s">
        <v>10</v>
      </c>
      <c r="E9" s="108"/>
      <c r="F9" s="27" t="s">
        <v>1</v>
      </c>
      <c r="G9" s="27" t="s">
        <v>1</v>
      </c>
      <c r="H9" s="27" t="s">
        <v>4</v>
      </c>
      <c r="I9" s="28" t="s">
        <v>7</v>
      </c>
      <c r="J9" s="27" t="s">
        <v>0</v>
      </c>
      <c r="K9" s="27" t="s">
        <v>0</v>
      </c>
      <c r="L9" s="27" t="s">
        <v>4</v>
      </c>
      <c r="M9" s="28" t="s">
        <v>7</v>
      </c>
      <c r="N9" s="27" t="s">
        <v>8</v>
      </c>
      <c r="O9" s="27" t="s">
        <v>8</v>
      </c>
      <c r="P9" s="29" t="s">
        <v>4</v>
      </c>
      <c r="Q9" s="28" t="s">
        <v>7</v>
      </c>
    </row>
    <row r="10" spans="1:20" s="2" customFormat="1" x14ac:dyDescent="0.2">
      <c r="A10" s="18">
        <v>17802</v>
      </c>
      <c r="B10" s="18" t="s">
        <v>56</v>
      </c>
      <c r="C10" s="21" t="s">
        <v>27</v>
      </c>
      <c r="D10" s="13">
        <v>10864</v>
      </c>
      <c r="E10" s="30"/>
      <c r="F10" s="13">
        <v>3508507</v>
      </c>
      <c r="G10" s="31">
        <v>3379768.9323000312</v>
      </c>
      <c r="H10" s="31">
        <f>G10-F10</f>
        <v>-128738.06769996881</v>
      </c>
      <c r="I10" s="32">
        <f>IF(F10&gt;0,H10/F10,0)</f>
        <v>-3.6693119808502254E-2</v>
      </c>
      <c r="J10" s="13">
        <v>3239.3390272908819</v>
      </c>
      <c r="K10" s="31">
        <v>1988.3178000000105</v>
      </c>
      <c r="L10" s="31">
        <f>K10-J10</f>
        <v>-1251.0212272908714</v>
      </c>
      <c r="M10" s="32">
        <f>IF(J10&gt;0,L10/J10,0)</f>
        <v>-0.38619644833443789</v>
      </c>
      <c r="N10" s="33">
        <v>3408060.2233743765</v>
      </c>
      <c r="O10" s="33">
        <v>2631257.0625723987</v>
      </c>
      <c r="P10" s="34">
        <f t="shared" ref="P10:P11" si="0">O10-N10</f>
        <v>-776803.16080197785</v>
      </c>
      <c r="Q10" s="32">
        <f t="shared" ref="Q10:Q11" si="1">IF(N10&gt;0,P10/N10,0)</f>
        <v>-0.22793117195354379</v>
      </c>
      <c r="R10" s="3"/>
      <c r="S10" s="11"/>
      <c r="T10" s="3"/>
    </row>
    <row r="11" spans="1:20" s="2" customFormat="1" x14ac:dyDescent="0.2">
      <c r="A11" s="18">
        <v>17808</v>
      </c>
      <c r="B11" s="18" t="s">
        <v>56</v>
      </c>
      <c r="C11" s="25" t="s">
        <v>48</v>
      </c>
      <c r="D11" s="14">
        <v>17296</v>
      </c>
      <c r="E11" s="35"/>
      <c r="F11" s="14">
        <v>5283960.0000000009</v>
      </c>
      <c r="G11" s="16">
        <v>2213913.8868515268</v>
      </c>
      <c r="H11" s="16">
        <f>G11-F11</f>
        <v>-3070046.1131484741</v>
      </c>
      <c r="I11" s="36">
        <f>IF(F11&gt;0,H11/F11,0)</f>
        <v>-0.58101236821408064</v>
      </c>
      <c r="J11" s="14">
        <v>620.37620160641552</v>
      </c>
      <c r="K11" s="16">
        <v>254.72174549997399</v>
      </c>
      <c r="L11" s="16">
        <f>K11-J11</f>
        <v>-365.65445610644156</v>
      </c>
      <c r="M11" s="36">
        <f>IF(J11&gt;0,L11/J11,0)</f>
        <v>-0.58940761292842636</v>
      </c>
      <c r="N11" s="34">
        <v>1029171.6326677876</v>
      </c>
      <c r="O11" s="34">
        <v>680706.46088722988</v>
      </c>
      <c r="P11" s="34">
        <f t="shared" si="0"/>
        <v>-348465.17178055772</v>
      </c>
      <c r="Q11" s="36">
        <f t="shared" si="1"/>
        <v>-0.33858800681988954</v>
      </c>
      <c r="R11" s="3"/>
      <c r="S11" s="11"/>
      <c r="T11" s="3"/>
    </row>
    <row r="12" spans="1:20" s="2" customFormat="1" x14ac:dyDescent="0.2">
      <c r="A12" s="18">
        <v>17860</v>
      </c>
      <c r="B12" s="18" t="s">
        <v>56</v>
      </c>
      <c r="C12" s="25" t="s">
        <v>29</v>
      </c>
      <c r="D12" s="14">
        <v>373868</v>
      </c>
      <c r="E12" s="35"/>
      <c r="F12" s="14">
        <v>29499800</v>
      </c>
      <c r="G12" s="16">
        <v>32631921.399999999</v>
      </c>
      <c r="H12" s="16">
        <f t="shared" ref="H12:H26" si="2">G12-F12</f>
        <v>3132121.3999999985</v>
      </c>
      <c r="I12" s="36">
        <f t="shared" ref="I12:I26" si="3">IF(F12&gt;0,H12/F12,0)</f>
        <v>0.10617432660560405</v>
      </c>
      <c r="J12" s="14">
        <v>9599.6495941435878</v>
      </c>
      <c r="K12" s="16">
        <v>10747.569999999998</v>
      </c>
      <c r="L12" s="16">
        <f t="shared" ref="L12:L26" si="4">K12-J12</f>
        <v>1147.9204058564101</v>
      </c>
      <c r="M12" s="36">
        <f t="shared" ref="M12:M26" si="5">IF(J12&gt;0,L12/J12,0)</f>
        <v>0.11957940699801338</v>
      </c>
      <c r="N12" s="34">
        <v>1498000</v>
      </c>
      <c r="O12" s="34">
        <v>872062.67640257033</v>
      </c>
      <c r="P12" s="34">
        <f>O12-N12</f>
        <v>-625937.32359742967</v>
      </c>
      <c r="Q12" s="36">
        <f>IF(N12&gt;0,P12/N12,0)</f>
        <v>-0.41784868063913866</v>
      </c>
      <c r="R12" s="3"/>
      <c r="S12" s="11"/>
      <c r="T12" s="3"/>
    </row>
    <row r="13" spans="1:20" s="2" customFormat="1" x14ac:dyDescent="0.2">
      <c r="A13" s="18">
        <v>17857</v>
      </c>
      <c r="B13" s="18" t="s">
        <v>56</v>
      </c>
      <c r="C13" s="25" t="s">
        <v>28</v>
      </c>
      <c r="D13" s="14">
        <v>3817</v>
      </c>
      <c r="E13" s="35"/>
      <c r="F13" s="14">
        <v>5256114.5999999996</v>
      </c>
      <c r="G13" s="16">
        <v>2725589.5200001178</v>
      </c>
      <c r="H13" s="16">
        <f t="shared" si="2"/>
        <v>-2530525.0799998818</v>
      </c>
      <c r="I13" s="36">
        <f t="shared" si="3"/>
        <v>-0.48144404614006742</v>
      </c>
      <c r="J13" s="14">
        <v>731.56483433232438</v>
      </c>
      <c r="K13" s="16">
        <v>376.40960000000712</v>
      </c>
      <c r="L13" s="16">
        <f t="shared" si="4"/>
        <v>-355.15523433231726</v>
      </c>
      <c r="M13" s="36">
        <f t="shared" si="5"/>
        <v>-0.48547335473889475</v>
      </c>
      <c r="N13" s="34">
        <v>1082836.2336634682</v>
      </c>
      <c r="O13" s="34">
        <v>498772.79560202954</v>
      </c>
      <c r="P13" s="34">
        <f>O13-N13</f>
        <v>-584063.43806143862</v>
      </c>
      <c r="Q13" s="36">
        <f>IF(N13&gt;0,P13/N13,0)</f>
        <v>-0.53938298322861455</v>
      </c>
      <c r="R13" s="3"/>
      <c r="S13" s="11"/>
      <c r="T13" s="3"/>
    </row>
    <row r="14" spans="1:20" s="2" customFormat="1" x14ac:dyDescent="0.2">
      <c r="A14" s="18">
        <v>17839</v>
      </c>
      <c r="B14" s="18" t="s">
        <v>56</v>
      </c>
      <c r="C14" s="25" t="s">
        <v>32</v>
      </c>
      <c r="D14" s="14">
        <v>192676</v>
      </c>
      <c r="E14" s="35"/>
      <c r="F14" s="14">
        <v>72662.739999999991</v>
      </c>
      <c r="G14" s="16">
        <v>2899530.97</v>
      </c>
      <c r="H14" s="16">
        <f t="shared" si="2"/>
        <v>2826868.2300000004</v>
      </c>
      <c r="I14" s="36">
        <f t="shared" si="3"/>
        <v>38.903958617580358</v>
      </c>
      <c r="J14" s="14">
        <v>28.329348816029142</v>
      </c>
      <c r="K14" s="16">
        <v>346.61500000000012</v>
      </c>
      <c r="L14" s="16">
        <f t="shared" si="4"/>
        <v>318.28565118397097</v>
      </c>
      <c r="M14" s="36">
        <f t="shared" si="5"/>
        <v>11.235191223452354</v>
      </c>
      <c r="N14" s="34">
        <v>741311.91992932884</v>
      </c>
      <c r="O14" s="34">
        <v>741205.90547790693</v>
      </c>
      <c r="P14" s="34">
        <f t="shared" ref="P14:P26" si="6">O14-N14</f>
        <v>-106.01445142191369</v>
      </c>
      <c r="Q14" s="36">
        <f t="shared" ref="Q14:Q26" si="7">IF(N14&gt;0,P14/N14,0)</f>
        <v>-1.4300923615530198E-4</v>
      </c>
      <c r="R14" s="3"/>
      <c r="S14" s="11"/>
      <c r="T14" s="3"/>
    </row>
    <row r="15" spans="1:20" s="2" customFormat="1" x14ac:dyDescent="0.2">
      <c r="A15" s="18">
        <v>17849</v>
      </c>
      <c r="B15" s="18" t="s">
        <v>56</v>
      </c>
      <c r="C15" s="25" t="s">
        <v>51</v>
      </c>
      <c r="D15" s="14">
        <v>0</v>
      </c>
      <c r="E15" s="35"/>
      <c r="F15" s="14">
        <v>0</v>
      </c>
      <c r="G15" s="16">
        <v>0</v>
      </c>
      <c r="H15" s="16">
        <f t="shared" si="2"/>
        <v>0</v>
      </c>
      <c r="I15" s="36">
        <f t="shared" si="3"/>
        <v>0</v>
      </c>
      <c r="J15" s="14">
        <v>0</v>
      </c>
      <c r="K15" s="16">
        <v>0</v>
      </c>
      <c r="L15" s="16">
        <f t="shared" si="4"/>
        <v>0</v>
      </c>
      <c r="M15" s="36">
        <f t="shared" si="5"/>
        <v>0</v>
      </c>
      <c r="N15" s="34">
        <v>180000</v>
      </c>
      <c r="O15" s="34">
        <v>151194.5781518124</v>
      </c>
      <c r="P15" s="34">
        <f t="shared" si="6"/>
        <v>-28805.421848187601</v>
      </c>
      <c r="Q15" s="36">
        <f t="shared" si="7"/>
        <v>-0.16003012137882</v>
      </c>
      <c r="R15" s="3"/>
      <c r="S15" s="11"/>
      <c r="T15" s="3"/>
    </row>
    <row r="16" spans="1:20" s="2" customFormat="1" x14ac:dyDescent="0.2">
      <c r="A16" s="18">
        <v>17805</v>
      </c>
      <c r="B16" s="18" t="s">
        <v>57</v>
      </c>
      <c r="C16" s="25" t="s">
        <v>30</v>
      </c>
      <c r="D16" s="14">
        <v>141449</v>
      </c>
      <c r="E16" s="35"/>
      <c r="F16" s="14">
        <v>27344775</v>
      </c>
      <c r="G16" s="16">
        <v>27217201.357000005</v>
      </c>
      <c r="H16" s="16">
        <f t="shared" si="2"/>
        <v>-127573.6429999955</v>
      </c>
      <c r="I16" s="36">
        <f t="shared" si="3"/>
        <v>-4.6653754876386988E-3</v>
      </c>
      <c r="J16" s="14">
        <v>9754.1107519129273</v>
      </c>
      <c r="K16" s="16">
        <v>3935.7129999999997</v>
      </c>
      <c r="L16" s="16">
        <f t="shared" si="4"/>
        <v>-5818.3977519129276</v>
      </c>
      <c r="M16" s="36">
        <f t="shared" si="5"/>
        <v>-0.5965072470365228</v>
      </c>
      <c r="N16" s="34">
        <v>5652893.1785321385</v>
      </c>
      <c r="O16" s="34">
        <v>4155013.4146533748</v>
      </c>
      <c r="P16" s="34">
        <f t="shared" si="6"/>
        <v>-1497879.7638787637</v>
      </c>
      <c r="Q16" s="36">
        <f t="shared" si="7"/>
        <v>-0.26497577728290123</v>
      </c>
      <c r="R16" s="3"/>
      <c r="S16" s="11"/>
      <c r="T16" s="3"/>
    </row>
    <row r="17" spans="1:20" s="2" customFormat="1" x14ac:dyDescent="0.2">
      <c r="A17" s="18">
        <v>17817</v>
      </c>
      <c r="B17" s="18" t="s">
        <v>57</v>
      </c>
      <c r="C17" s="25" t="s">
        <v>40</v>
      </c>
      <c r="D17" s="14">
        <v>145</v>
      </c>
      <c r="E17" s="37"/>
      <c r="F17" s="14">
        <v>62907760</v>
      </c>
      <c r="G17" s="16">
        <v>21770289.865899999</v>
      </c>
      <c r="H17" s="16">
        <f t="shared" si="2"/>
        <v>-41137470.134100005</v>
      </c>
      <c r="I17" s="36">
        <f t="shared" si="3"/>
        <v>-0.65393315759613768</v>
      </c>
      <c r="J17" s="14">
        <v>12317.560998987517</v>
      </c>
      <c r="K17" s="16">
        <v>2916.3477000000003</v>
      </c>
      <c r="L17" s="16">
        <f t="shared" si="4"/>
        <v>-9401.2132989875172</v>
      </c>
      <c r="M17" s="36">
        <f t="shared" si="5"/>
        <v>-0.76323659365358787</v>
      </c>
      <c r="N17" s="34">
        <v>9564685.5980297588</v>
      </c>
      <c r="O17" s="34">
        <v>4634677.6484052995</v>
      </c>
      <c r="P17" s="34">
        <f t="shared" si="6"/>
        <v>-4930007.9496244593</v>
      </c>
      <c r="Q17" s="36">
        <f t="shared" si="7"/>
        <v>-0.51543857862301268</v>
      </c>
      <c r="R17" s="3"/>
      <c r="S17" s="11"/>
      <c r="T17" s="3"/>
    </row>
    <row r="18" spans="1:20" s="2" customFormat="1" x14ac:dyDescent="0.2">
      <c r="A18" s="18">
        <v>17804</v>
      </c>
      <c r="B18" s="18" t="s">
        <v>57</v>
      </c>
      <c r="C18" s="25" t="s">
        <v>31</v>
      </c>
      <c r="D18" s="14">
        <v>488</v>
      </c>
      <c r="E18" s="35"/>
      <c r="F18" s="14">
        <v>27817671.999999996</v>
      </c>
      <c r="G18" s="16">
        <v>38152274</v>
      </c>
      <c r="H18" s="16">
        <f t="shared" si="2"/>
        <v>10334602.000000004</v>
      </c>
      <c r="I18" s="36">
        <f t="shared" si="3"/>
        <v>0.37151210928074807</v>
      </c>
      <c r="J18" s="14">
        <v>5957.8486554096307</v>
      </c>
      <c r="K18" s="16">
        <v>15648</v>
      </c>
      <c r="L18" s="16">
        <f t="shared" si="4"/>
        <v>9690.1513445903693</v>
      </c>
      <c r="M18" s="36">
        <f t="shared" si="5"/>
        <v>1.6264514097369471</v>
      </c>
      <c r="N18" s="34">
        <v>5260832</v>
      </c>
      <c r="O18" s="34">
        <v>6510822.151599641</v>
      </c>
      <c r="P18" s="34">
        <f t="shared" si="6"/>
        <v>1249990.151599641</v>
      </c>
      <c r="Q18" s="36">
        <f t="shared" si="7"/>
        <v>0.237603130379309</v>
      </c>
      <c r="R18" s="3"/>
      <c r="S18" s="11"/>
      <c r="T18" s="3"/>
    </row>
    <row r="19" spans="1:20" s="2" customFormat="1" x14ac:dyDescent="0.2">
      <c r="A19" s="18">
        <v>17813</v>
      </c>
      <c r="B19" s="18" t="s">
        <v>57</v>
      </c>
      <c r="C19" s="25" t="s">
        <v>49</v>
      </c>
      <c r="D19" s="14">
        <v>2162</v>
      </c>
      <c r="E19" s="35"/>
      <c r="F19" s="14">
        <v>2510599.6</v>
      </c>
      <c r="G19" s="16">
        <v>153723.35710000002</v>
      </c>
      <c r="H19" s="16">
        <f t="shared" si="2"/>
        <v>-2356876.2429</v>
      </c>
      <c r="I19" s="36">
        <f t="shared" si="3"/>
        <v>-0.93877026145467402</v>
      </c>
      <c r="J19" s="14">
        <v>549.89286120619124</v>
      </c>
      <c r="K19" s="16">
        <v>26.133200000000009</v>
      </c>
      <c r="L19" s="16">
        <f t="shared" si="4"/>
        <v>-523.75966120619125</v>
      </c>
      <c r="M19" s="36">
        <f t="shared" si="5"/>
        <v>-0.95247583330564289</v>
      </c>
      <c r="N19" s="34">
        <v>707985.03907853831</v>
      </c>
      <c r="O19" s="34">
        <v>332756.17103585653</v>
      </c>
      <c r="P19" s="34">
        <f t="shared" si="6"/>
        <v>-375228.86804268177</v>
      </c>
      <c r="Q19" s="36">
        <f t="shared" si="7"/>
        <v>-0.52999547636070432</v>
      </c>
      <c r="R19" s="3"/>
      <c r="S19" s="11"/>
      <c r="T19" s="3"/>
    </row>
    <row r="20" spans="1:20" s="2" customFormat="1" x14ac:dyDescent="0.2">
      <c r="A20" s="18">
        <v>17848</v>
      </c>
      <c r="B20" s="18" t="s">
        <v>57</v>
      </c>
      <c r="C20" s="25" t="s">
        <v>52</v>
      </c>
      <c r="D20" s="14">
        <v>0</v>
      </c>
      <c r="E20" s="35"/>
      <c r="F20" s="14">
        <v>0</v>
      </c>
      <c r="G20" s="16">
        <v>0</v>
      </c>
      <c r="H20" s="16">
        <f t="shared" si="2"/>
        <v>0</v>
      </c>
      <c r="I20" s="36">
        <f t="shared" si="3"/>
        <v>0</v>
      </c>
      <c r="J20" s="14">
        <v>0</v>
      </c>
      <c r="K20" s="16">
        <v>0</v>
      </c>
      <c r="L20" s="16">
        <f t="shared" si="4"/>
        <v>0</v>
      </c>
      <c r="M20" s="36">
        <f t="shared" si="5"/>
        <v>0</v>
      </c>
      <c r="N20" s="34">
        <v>420000</v>
      </c>
      <c r="O20" s="34">
        <v>273586.27521187952</v>
      </c>
      <c r="P20" s="34">
        <f t="shared" si="6"/>
        <v>-146413.72478812048</v>
      </c>
      <c r="Q20" s="36">
        <f t="shared" si="7"/>
        <v>-0.34860410663838209</v>
      </c>
      <c r="R20" s="3"/>
      <c r="S20" s="11"/>
      <c r="T20" s="3"/>
    </row>
    <row r="21" spans="1:20" s="2" customFormat="1" x14ac:dyDescent="0.2">
      <c r="A21" s="18">
        <v>17838</v>
      </c>
      <c r="B21" s="18" t="s">
        <v>35</v>
      </c>
      <c r="C21" s="25" t="s">
        <v>53</v>
      </c>
      <c r="D21" s="14">
        <v>47</v>
      </c>
      <c r="E21" s="35"/>
      <c r="F21" s="14">
        <v>0</v>
      </c>
      <c r="G21" s="16">
        <v>0</v>
      </c>
      <c r="H21" s="16">
        <f t="shared" si="2"/>
        <v>0</v>
      </c>
      <c r="I21" s="36">
        <f t="shared" si="3"/>
        <v>0</v>
      </c>
      <c r="J21" s="14">
        <v>0</v>
      </c>
      <c r="K21" s="16">
        <v>0</v>
      </c>
      <c r="L21" s="16">
        <f t="shared" si="4"/>
        <v>0</v>
      </c>
      <c r="M21" s="36">
        <f t="shared" si="5"/>
        <v>0</v>
      </c>
      <c r="N21" s="34">
        <v>105000</v>
      </c>
      <c r="O21" s="34">
        <v>85526.68</v>
      </c>
      <c r="P21" s="34">
        <f t="shared" si="6"/>
        <v>-19473.320000000007</v>
      </c>
      <c r="Q21" s="36">
        <f t="shared" si="7"/>
        <v>-0.18546019047619056</v>
      </c>
      <c r="R21" s="3"/>
      <c r="S21" s="11"/>
      <c r="T21" s="3"/>
    </row>
    <row r="22" spans="1:20" s="2" customFormat="1" x14ac:dyDescent="0.2">
      <c r="A22" s="18">
        <v>17842</v>
      </c>
      <c r="B22" s="18" t="s">
        <v>35</v>
      </c>
      <c r="C22" s="25" t="s">
        <v>54</v>
      </c>
      <c r="D22" s="14">
        <v>0</v>
      </c>
      <c r="E22" s="35"/>
      <c r="F22" s="14">
        <v>0</v>
      </c>
      <c r="G22" s="16">
        <v>0</v>
      </c>
      <c r="H22" s="16">
        <f t="shared" si="2"/>
        <v>0</v>
      </c>
      <c r="I22" s="36">
        <f t="shared" si="3"/>
        <v>0</v>
      </c>
      <c r="J22" s="14">
        <v>0</v>
      </c>
      <c r="K22" s="16">
        <v>0</v>
      </c>
      <c r="L22" s="16">
        <f t="shared" si="4"/>
        <v>0</v>
      </c>
      <c r="M22" s="36">
        <f t="shared" si="5"/>
        <v>0</v>
      </c>
      <c r="N22" s="34">
        <v>1500000</v>
      </c>
      <c r="O22" s="34">
        <v>1817133.35</v>
      </c>
      <c r="P22" s="34">
        <f t="shared" si="6"/>
        <v>317133.35000000009</v>
      </c>
      <c r="Q22" s="36">
        <f t="shared" si="7"/>
        <v>0.2114222333333334</v>
      </c>
      <c r="R22" s="3"/>
      <c r="S22" s="11"/>
      <c r="T22" s="3"/>
    </row>
    <row r="23" spans="1:20" s="2" customFormat="1" hidden="1" x14ac:dyDescent="0.2">
      <c r="A23" s="18"/>
      <c r="B23" s="18" t="s">
        <v>55</v>
      </c>
      <c r="C23" s="25" t="s">
        <v>55</v>
      </c>
      <c r="D23" s="14"/>
      <c r="E23" s="35"/>
      <c r="F23" s="14">
        <v>0</v>
      </c>
      <c r="G23" s="16"/>
      <c r="H23" s="16">
        <f t="shared" si="2"/>
        <v>0</v>
      </c>
      <c r="I23" s="36">
        <f t="shared" si="3"/>
        <v>0</v>
      </c>
      <c r="J23" s="14">
        <v>0</v>
      </c>
      <c r="K23" s="16"/>
      <c r="L23" s="16">
        <f t="shared" si="4"/>
        <v>0</v>
      </c>
      <c r="M23" s="36">
        <f t="shared" si="5"/>
        <v>0</v>
      </c>
      <c r="N23" s="34">
        <v>0</v>
      </c>
      <c r="O23" s="34">
        <v>0</v>
      </c>
      <c r="P23" s="34">
        <f t="shared" si="6"/>
        <v>0</v>
      </c>
      <c r="Q23" s="36">
        <f t="shared" si="7"/>
        <v>0</v>
      </c>
      <c r="R23" s="3"/>
      <c r="S23" s="11"/>
      <c r="T23" s="3"/>
    </row>
    <row r="24" spans="1:20" s="2" customFormat="1" hidden="1" x14ac:dyDescent="0.2">
      <c r="A24" s="18"/>
      <c r="B24" s="18" t="s">
        <v>55</v>
      </c>
      <c r="C24" s="25" t="s">
        <v>55</v>
      </c>
      <c r="D24" s="14"/>
      <c r="E24" s="35"/>
      <c r="F24" s="14">
        <v>0</v>
      </c>
      <c r="G24" s="16"/>
      <c r="H24" s="16">
        <f t="shared" si="2"/>
        <v>0</v>
      </c>
      <c r="I24" s="36">
        <f t="shared" si="3"/>
        <v>0</v>
      </c>
      <c r="J24" s="14">
        <v>0</v>
      </c>
      <c r="K24" s="16"/>
      <c r="L24" s="16">
        <f t="shared" si="4"/>
        <v>0</v>
      </c>
      <c r="M24" s="36">
        <f t="shared" si="5"/>
        <v>0</v>
      </c>
      <c r="N24" s="34">
        <v>0</v>
      </c>
      <c r="O24" s="34">
        <v>0</v>
      </c>
      <c r="P24" s="34">
        <f t="shared" si="6"/>
        <v>0</v>
      </c>
      <c r="Q24" s="36">
        <f t="shared" si="7"/>
        <v>0</v>
      </c>
      <c r="R24" s="3"/>
      <c r="S24" s="10"/>
      <c r="T24" s="5"/>
    </row>
    <row r="25" spans="1:20" s="2" customFormat="1" hidden="1" x14ac:dyDescent="0.2">
      <c r="A25" s="18"/>
      <c r="B25" s="18" t="s">
        <v>55</v>
      </c>
      <c r="C25" s="25" t="s">
        <v>55</v>
      </c>
      <c r="D25" s="14"/>
      <c r="E25" s="35"/>
      <c r="F25" s="14">
        <v>0</v>
      </c>
      <c r="G25" s="16"/>
      <c r="H25" s="16">
        <f t="shared" si="2"/>
        <v>0</v>
      </c>
      <c r="I25" s="36">
        <f t="shared" si="3"/>
        <v>0</v>
      </c>
      <c r="J25" s="14">
        <v>0</v>
      </c>
      <c r="K25" s="16"/>
      <c r="L25" s="16">
        <f t="shared" si="4"/>
        <v>0</v>
      </c>
      <c r="M25" s="36">
        <f t="shared" si="5"/>
        <v>0</v>
      </c>
      <c r="N25" s="34">
        <v>0</v>
      </c>
      <c r="O25" s="34">
        <v>0</v>
      </c>
      <c r="P25" s="34">
        <f t="shared" si="6"/>
        <v>0</v>
      </c>
      <c r="Q25" s="36">
        <f t="shared" si="7"/>
        <v>0</v>
      </c>
      <c r="R25" s="3"/>
      <c r="T25" s="5"/>
    </row>
    <row r="26" spans="1:20" s="2" customFormat="1" hidden="1" x14ac:dyDescent="0.2">
      <c r="A26" s="18"/>
      <c r="B26" s="18" t="s">
        <v>55</v>
      </c>
      <c r="C26" s="25" t="s">
        <v>55</v>
      </c>
      <c r="D26" s="14"/>
      <c r="E26" s="35"/>
      <c r="F26" s="14">
        <v>0</v>
      </c>
      <c r="G26" s="16"/>
      <c r="H26" s="16">
        <f t="shared" si="2"/>
        <v>0</v>
      </c>
      <c r="I26" s="36">
        <f t="shared" si="3"/>
        <v>0</v>
      </c>
      <c r="J26" s="14">
        <v>0</v>
      </c>
      <c r="K26" s="16"/>
      <c r="L26" s="16">
        <f t="shared" si="4"/>
        <v>0</v>
      </c>
      <c r="M26" s="36">
        <f t="shared" si="5"/>
        <v>0</v>
      </c>
      <c r="N26" s="34">
        <v>0</v>
      </c>
      <c r="O26" s="34">
        <v>0</v>
      </c>
      <c r="P26" s="34">
        <f t="shared" si="6"/>
        <v>0</v>
      </c>
      <c r="Q26" s="36">
        <f t="shared" si="7"/>
        <v>0</v>
      </c>
      <c r="R26" s="3"/>
      <c r="S26" s="4"/>
      <c r="T26" s="3"/>
    </row>
    <row r="27" spans="1:20" s="2" customFormat="1" hidden="1" x14ac:dyDescent="0.2">
      <c r="A27" s="18"/>
      <c r="B27" s="18" t="s">
        <v>55</v>
      </c>
      <c r="C27" s="25" t="s">
        <v>55</v>
      </c>
      <c r="D27" s="14"/>
      <c r="E27" s="35"/>
      <c r="F27" s="14">
        <v>0</v>
      </c>
      <c r="G27" s="16"/>
      <c r="H27" s="16">
        <f t="shared" ref="H27:H57" si="8">G27-F27</f>
        <v>0</v>
      </c>
      <c r="I27" s="36">
        <f t="shared" ref="I27:I57" si="9">IF(F27&gt;0,H27/F27,0)</f>
        <v>0</v>
      </c>
      <c r="J27" s="14">
        <v>0</v>
      </c>
      <c r="K27" s="16"/>
      <c r="L27" s="16">
        <f t="shared" ref="L27:L57" si="10">K27-J27</f>
        <v>0</v>
      </c>
      <c r="M27" s="36">
        <f t="shared" ref="M27:M57" si="11">IF(J27&gt;0,L27/J27,0)</f>
        <v>0</v>
      </c>
      <c r="N27" s="34">
        <v>0</v>
      </c>
      <c r="O27" s="34">
        <v>0</v>
      </c>
      <c r="P27" s="34">
        <f t="shared" ref="P27:P57" si="12">O27-N27</f>
        <v>0</v>
      </c>
      <c r="Q27" s="36">
        <f t="shared" ref="Q27:Q57" si="13">IF(N27&gt;0,P27/N27,0)</f>
        <v>0</v>
      </c>
      <c r="R27" s="3"/>
      <c r="S27" s="4"/>
      <c r="T27" s="3"/>
    </row>
    <row r="28" spans="1:20" s="2" customFormat="1" hidden="1" x14ac:dyDescent="0.2">
      <c r="A28" s="18"/>
      <c r="B28" s="18" t="s">
        <v>55</v>
      </c>
      <c r="C28" s="25" t="s">
        <v>55</v>
      </c>
      <c r="D28" s="14"/>
      <c r="E28" s="35"/>
      <c r="F28" s="14">
        <v>0</v>
      </c>
      <c r="G28" s="16"/>
      <c r="H28" s="16">
        <f t="shared" si="8"/>
        <v>0</v>
      </c>
      <c r="I28" s="36">
        <f t="shared" si="9"/>
        <v>0</v>
      </c>
      <c r="J28" s="14">
        <v>0</v>
      </c>
      <c r="K28" s="16"/>
      <c r="L28" s="16">
        <f t="shared" si="10"/>
        <v>0</v>
      </c>
      <c r="M28" s="36">
        <f t="shared" si="11"/>
        <v>0</v>
      </c>
      <c r="N28" s="34">
        <v>0</v>
      </c>
      <c r="O28" s="34">
        <v>0</v>
      </c>
      <c r="P28" s="34">
        <f t="shared" si="12"/>
        <v>0</v>
      </c>
      <c r="Q28" s="36">
        <f t="shared" si="13"/>
        <v>0</v>
      </c>
      <c r="R28" s="3"/>
      <c r="S28" s="4"/>
      <c r="T28" s="3"/>
    </row>
    <row r="29" spans="1:20" s="2" customFormat="1" hidden="1" x14ac:dyDescent="0.2">
      <c r="A29" s="18"/>
      <c r="B29" s="18" t="s">
        <v>55</v>
      </c>
      <c r="C29" s="25" t="s">
        <v>55</v>
      </c>
      <c r="D29" s="14"/>
      <c r="E29" s="35"/>
      <c r="F29" s="14">
        <v>0</v>
      </c>
      <c r="G29" s="16"/>
      <c r="H29" s="16">
        <f t="shared" si="8"/>
        <v>0</v>
      </c>
      <c r="I29" s="36">
        <f t="shared" si="9"/>
        <v>0</v>
      </c>
      <c r="J29" s="14">
        <v>0</v>
      </c>
      <c r="K29" s="16"/>
      <c r="L29" s="16">
        <f t="shared" si="10"/>
        <v>0</v>
      </c>
      <c r="M29" s="36">
        <f t="shared" si="11"/>
        <v>0</v>
      </c>
      <c r="N29" s="34">
        <v>0</v>
      </c>
      <c r="O29" s="34">
        <v>0</v>
      </c>
      <c r="P29" s="34">
        <f t="shared" si="12"/>
        <v>0</v>
      </c>
      <c r="Q29" s="36">
        <f t="shared" si="13"/>
        <v>0</v>
      </c>
      <c r="R29" s="3"/>
      <c r="S29" s="4"/>
      <c r="T29" s="3"/>
    </row>
    <row r="30" spans="1:20" s="2" customFormat="1" hidden="1" x14ac:dyDescent="0.2">
      <c r="A30" s="18"/>
      <c r="B30" s="18" t="s">
        <v>55</v>
      </c>
      <c r="C30" s="25" t="s">
        <v>55</v>
      </c>
      <c r="D30" s="14"/>
      <c r="E30" s="35"/>
      <c r="F30" s="14">
        <v>0</v>
      </c>
      <c r="G30" s="16"/>
      <c r="H30" s="16">
        <f t="shared" si="8"/>
        <v>0</v>
      </c>
      <c r="I30" s="36">
        <f t="shared" si="9"/>
        <v>0</v>
      </c>
      <c r="J30" s="14">
        <v>0</v>
      </c>
      <c r="K30" s="16"/>
      <c r="L30" s="16">
        <f t="shared" si="10"/>
        <v>0</v>
      </c>
      <c r="M30" s="36">
        <f t="shared" si="11"/>
        <v>0</v>
      </c>
      <c r="N30" s="34">
        <v>0</v>
      </c>
      <c r="O30" s="34">
        <v>0</v>
      </c>
      <c r="P30" s="34">
        <f t="shared" si="12"/>
        <v>0</v>
      </c>
      <c r="Q30" s="36">
        <f t="shared" si="13"/>
        <v>0</v>
      </c>
      <c r="R30" s="3"/>
      <c r="S30" s="4"/>
      <c r="T30" s="3"/>
    </row>
    <row r="31" spans="1:20" s="2" customFormat="1" hidden="1" x14ac:dyDescent="0.2">
      <c r="A31" s="18"/>
      <c r="B31" s="18" t="s">
        <v>55</v>
      </c>
      <c r="C31" s="25" t="s">
        <v>55</v>
      </c>
      <c r="D31" s="14"/>
      <c r="E31" s="35"/>
      <c r="F31" s="14">
        <v>0</v>
      </c>
      <c r="G31" s="16"/>
      <c r="H31" s="16">
        <f t="shared" si="8"/>
        <v>0</v>
      </c>
      <c r="I31" s="36">
        <f t="shared" si="9"/>
        <v>0</v>
      </c>
      <c r="J31" s="14">
        <v>0</v>
      </c>
      <c r="K31" s="16"/>
      <c r="L31" s="16">
        <f t="shared" si="10"/>
        <v>0</v>
      </c>
      <c r="M31" s="36">
        <f t="shared" si="11"/>
        <v>0</v>
      </c>
      <c r="N31" s="34">
        <v>0</v>
      </c>
      <c r="O31" s="34">
        <v>0</v>
      </c>
      <c r="P31" s="34">
        <f t="shared" si="12"/>
        <v>0</v>
      </c>
      <c r="Q31" s="36">
        <f t="shared" si="13"/>
        <v>0</v>
      </c>
      <c r="R31" s="3"/>
      <c r="S31" s="4"/>
      <c r="T31" s="3"/>
    </row>
    <row r="32" spans="1:20" s="2" customFormat="1" hidden="1" x14ac:dyDescent="0.2">
      <c r="A32" s="18"/>
      <c r="B32" s="18" t="s">
        <v>55</v>
      </c>
      <c r="C32" s="25" t="s">
        <v>55</v>
      </c>
      <c r="D32" s="14"/>
      <c r="E32" s="35"/>
      <c r="F32" s="14">
        <v>0</v>
      </c>
      <c r="G32" s="16"/>
      <c r="H32" s="16">
        <f t="shared" si="8"/>
        <v>0</v>
      </c>
      <c r="I32" s="36">
        <f t="shared" si="9"/>
        <v>0</v>
      </c>
      <c r="J32" s="14">
        <v>0</v>
      </c>
      <c r="K32" s="16"/>
      <c r="L32" s="16">
        <f t="shared" si="10"/>
        <v>0</v>
      </c>
      <c r="M32" s="36">
        <f t="shared" si="11"/>
        <v>0</v>
      </c>
      <c r="N32" s="34">
        <v>0</v>
      </c>
      <c r="O32" s="34">
        <v>0</v>
      </c>
      <c r="P32" s="34">
        <f t="shared" si="12"/>
        <v>0</v>
      </c>
      <c r="Q32" s="36">
        <f t="shared" si="13"/>
        <v>0</v>
      </c>
      <c r="R32" s="3"/>
      <c r="S32" s="4"/>
      <c r="T32" s="3"/>
    </row>
    <row r="33" spans="1:20" s="2" customFormat="1" hidden="1" x14ac:dyDescent="0.2">
      <c r="A33" s="18"/>
      <c r="B33" s="18" t="s">
        <v>55</v>
      </c>
      <c r="C33" s="25" t="s">
        <v>55</v>
      </c>
      <c r="D33" s="14"/>
      <c r="E33" s="35"/>
      <c r="F33" s="14">
        <v>0</v>
      </c>
      <c r="G33" s="16"/>
      <c r="H33" s="16">
        <f t="shared" si="8"/>
        <v>0</v>
      </c>
      <c r="I33" s="36">
        <f t="shared" si="9"/>
        <v>0</v>
      </c>
      <c r="J33" s="14">
        <v>0</v>
      </c>
      <c r="K33" s="16"/>
      <c r="L33" s="16">
        <f t="shared" si="10"/>
        <v>0</v>
      </c>
      <c r="M33" s="36">
        <f t="shared" si="11"/>
        <v>0</v>
      </c>
      <c r="N33" s="34">
        <v>0</v>
      </c>
      <c r="O33" s="34">
        <v>0</v>
      </c>
      <c r="P33" s="34">
        <f t="shared" si="12"/>
        <v>0</v>
      </c>
      <c r="Q33" s="36">
        <f t="shared" si="13"/>
        <v>0</v>
      </c>
      <c r="R33" s="3"/>
      <c r="S33" s="4"/>
      <c r="T33" s="3"/>
    </row>
    <row r="34" spans="1:20" s="2" customFormat="1" hidden="1" x14ac:dyDescent="0.2">
      <c r="A34" s="18"/>
      <c r="B34" s="18" t="s">
        <v>55</v>
      </c>
      <c r="C34" s="25" t="s">
        <v>55</v>
      </c>
      <c r="D34" s="14"/>
      <c r="E34" s="35"/>
      <c r="F34" s="14">
        <v>0</v>
      </c>
      <c r="G34" s="16"/>
      <c r="H34" s="16">
        <f t="shared" si="8"/>
        <v>0</v>
      </c>
      <c r="I34" s="36">
        <f t="shared" si="9"/>
        <v>0</v>
      </c>
      <c r="J34" s="14">
        <v>0</v>
      </c>
      <c r="K34" s="16"/>
      <c r="L34" s="16">
        <f t="shared" si="10"/>
        <v>0</v>
      </c>
      <c r="M34" s="36">
        <f t="shared" si="11"/>
        <v>0</v>
      </c>
      <c r="N34" s="34">
        <v>0</v>
      </c>
      <c r="O34" s="34">
        <v>0</v>
      </c>
      <c r="P34" s="34">
        <f t="shared" si="12"/>
        <v>0</v>
      </c>
      <c r="Q34" s="36">
        <f t="shared" si="13"/>
        <v>0</v>
      </c>
      <c r="R34" s="3"/>
      <c r="S34" s="4"/>
      <c r="T34" s="3"/>
    </row>
    <row r="35" spans="1:20" s="2" customFormat="1" hidden="1" x14ac:dyDescent="0.2">
      <c r="A35" s="18"/>
      <c r="B35" s="18" t="s">
        <v>55</v>
      </c>
      <c r="C35" s="25" t="s">
        <v>55</v>
      </c>
      <c r="D35" s="14"/>
      <c r="E35" s="35"/>
      <c r="F35" s="14">
        <v>0</v>
      </c>
      <c r="G35" s="16"/>
      <c r="H35" s="16">
        <f t="shared" si="8"/>
        <v>0</v>
      </c>
      <c r="I35" s="36">
        <f t="shared" si="9"/>
        <v>0</v>
      </c>
      <c r="J35" s="14">
        <v>0</v>
      </c>
      <c r="K35" s="16"/>
      <c r="L35" s="16">
        <f t="shared" si="10"/>
        <v>0</v>
      </c>
      <c r="M35" s="36">
        <f t="shared" si="11"/>
        <v>0</v>
      </c>
      <c r="N35" s="34">
        <v>0</v>
      </c>
      <c r="O35" s="34">
        <v>0</v>
      </c>
      <c r="P35" s="34">
        <f t="shared" si="12"/>
        <v>0</v>
      </c>
      <c r="Q35" s="36">
        <f t="shared" si="13"/>
        <v>0</v>
      </c>
      <c r="R35" s="3"/>
      <c r="S35" s="4"/>
      <c r="T35" s="3"/>
    </row>
    <row r="36" spans="1:20" s="2" customFormat="1" hidden="1" x14ac:dyDescent="0.2">
      <c r="A36" s="18"/>
      <c r="B36" s="18" t="s">
        <v>55</v>
      </c>
      <c r="C36" s="25" t="s">
        <v>55</v>
      </c>
      <c r="D36" s="14"/>
      <c r="E36" s="35"/>
      <c r="F36" s="14">
        <v>0</v>
      </c>
      <c r="G36" s="16"/>
      <c r="H36" s="16">
        <f t="shared" si="8"/>
        <v>0</v>
      </c>
      <c r="I36" s="36">
        <f t="shared" si="9"/>
        <v>0</v>
      </c>
      <c r="J36" s="14">
        <v>0</v>
      </c>
      <c r="K36" s="16"/>
      <c r="L36" s="16">
        <f t="shared" si="10"/>
        <v>0</v>
      </c>
      <c r="M36" s="36">
        <f t="shared" si="11"/>
        <v>0</v>
      </c>
      <c r="N36" s="34">
        <v>0</v>
      </c>
      <c r="O36" s="34">
        <v>0</v>
      </c>
      <c r="P36" s="34">
        <f t="shared" si="12"/>
        <v>0</v>
      </c>
      <c r="Q36" s="36">
        <f t="shared" si="13"/>
        <v>0</v>
      </c>
      <c r="R36" s="3"/>
      <c r="S36" s="4"/>
      <c r="T36" s="3"/>
    </row>
    <row r="37" spans="1:20" s="2" customFormat="1" hidden="1" x14ac:dyDescent="0.2">
      <c r="A37" s="18"/>
      <c r="B37" s="18" t="s">
        <v>55</v>
      </c>
      <c r="C37" s="25" t="s">
        <v>55</v>
      </c>
      <c r="D37" s="14"/>
      <c r="E37" s="35"/>
      <c r="F37" s="14">
        <v>0</v>
      </c>
      <c r="G37" s="16"/>
      <c r="H37" s="16">
        <f t="shared" si="8"/>
        <v>0</v>
      </c>
      <c r="I37" s="36">
        <f t="shared" si="9"/>
        <v>0</v>
      </c>
      <c r="J37" s="14">
        <v>0</v>
      </c>
      <c r="K37" s="16"/>
      <c r="L37" s="16">
        <f t="shared" si="10"/>
        <v>0</v>
      </c>
      <c r="M37" s="36">
        <f t="shared" si="11"/>
        <v>0</v>
      </c>
      <c r="N37" s="34">
        <v>0</v>
      </c>
      <c r="O37" s="34">
        <v>0</v>
      </c>
      <c r="P37" s="34">
        <f t="shared" si="12"/>
        <v>0</v>
      </c>
      <c r="Q37" s="36">
        <f t="shared" si="13"/>
        <v>0</v>
      </c>
      <c r="R37" s="3"/>
      <c r="S37" s="4"/>
      <c r="T37" s="3"/>
    </row>
    <row r="38" spans="1:20" s="2" customFormat="1" hidden="1" x14ac:dyDescent="0.2">
      <c r="A38" s="18"/>
      <c r="B38" s="18" t="s">
        <v>55</v>
      </c>
      <c r="C38" s="25" t="s">
        <v>55</v>
      </c>
      <c r="D38" s="14"/>
      <c r="E38" s="35"/>
      <c r="F38" s="14">
        <v>0</v>
      </c>
      <c r="G38" s="16"/>
      <c r="H38" s="16">
        <f t="shared" si="8"/>
        <v>0</v>
      </c>
      <c r="I38" s="36">
        <f t="shared" si="9"/>
        <v>0</v>
      </c>
      <c r="J38" s="14">
        <v>0</v>
      </c>
      <c r="K38" s="16"/>
      <c r="L38" s="16">
        <f t="shared" si="10"/>
        <v>0</v>
      </c>
      <c r="M38" s="36">
        <f t="shared" si="11"/>
        <v>0</v>
      </c>
      <c r="N38" s="34">
        <v>0</v>
      </c>
      <c r="O38" s="34">
        <v>0</v>
      </c>
      <c r="P38" s="34">
        <f t="shared" si="12"/>
        <v>0</v>
      </c>
      <c r="Q38" s="36">
        <f t="shared" si="13"/>
        <v>0</v>
      </c>
      <c r="R38" s="3"/>
      <c r="S38" s="4"/>
      <c r="T38" s="3"/>
    </row>
    <row r="39" spans="1:20" s="2" customFormat="1" hidden="1" x14ac:dyDescent="0.2">
      <c r="A39" s="18"/>
      <c r="B39" s="18" t="s">
        <v>55</v>
      </c>
      <c r="C39" s="25" t="s">
        <v>55</v>
      </c>
      <c r="D39" s="14"/>
      <c r="E39" s="35"/>
      <c r="F39" s="14">
        <v>0</v>
      </c>
      <c r="G39" s="16"/>
      <c r="H39" s="16">
        <f t="shared" si="8"/>
        <v>0</v>
      </c>
      <c r="I39" s="36">
        <f t="shared" si="9"/>
        <v>0</v>
      </c>
      <c r="J39" s="14">
        <v>0</v>
      </c>
      <c r="K39" s="16"/>
      <c r="L39" s="16">
        <f t="shared" si="10"/>
        <v>0</v>
      </c>
      <c r="M39" s="36">
        <f t="shared" si="11"/>
        <v>0</v>
      </c>
      <c r="N39" s="34">
        <v>0</v>
      </c>
      <c r="O39" s="34">
        <v>0</v>
      </c>
      <c r="P39" s="34">
        <f t="shared" si="12"/>
        <v>0</v>
      </c>
      <c r="Q39" s="36">
        <f t="shared" si="13"/>
        <v>0</v>
      </c>
      <c r="R39" s="3"/>
      <c r="S39" s="4"/>
      <c r="T39" s="3"/>
    </row>
    <row r="40" spans="1:20" s="2" customFormat="1" hidden="1" x14ac:dyDescent="0.2">
      <c r="A40" s="18"/>
      <c r="B40" s="18" t="s">
        <v>55</v>
      </c>
      <c r="C40" s="25" t="s">
        <v>55</v>
      </c>
      <c r="D40" s="14"/>
      <c r="E40" s="35"/>
      <c r="F40" s="14">
        <v>0</v>
      </c>
      <c r="G40" s="16"/>
      <c r="H40" s="16">
        <f t="shared" si="8"/>
        <v>0</v>
      </c>
      <c r="I40" s="36">
        <f t="shared" si="9"/>
        <v>0</v>
      </c>
      <c r="J40" s="14">
        <v>0</v>
      </c>
      <c r="K40" s="16"/>
      <c r="L40" s="16">
        <f t="shared" si="10"/>
        <v>0</v>
      </c>
      <c r="M40" s="36">
        <f t="shared" si="11"/>
        <v>0</v>
      </c>
      <c r="N40" s="34">
        <v>0</v>
      </c>
      <c r="O40" s="34">
        <v>0</v>
      </c>
      <c r="P40" s="34">
        <f t="shared" si="12"/>
        <v>0</v>
      </c>
      <c r="Q40" s="36">
        <f t="shared" si="13"/>
        <v>0</v>
      </c>
      <c r="R40" s="3"/>
      <c r="S40" s="4"/>
      <c r="T40" s="3"/>
    </row>
    <row r="41" spans="1:20" s="2" customFormat="1" hidden="1" x14ac:dyDescent="0.2">
      <c r="A41" s="18"/>
      <c r="B41" s="18" t="s">
        <v>55</v>
      </c>
      <c r="C41" s="25" t="s">
        <v>55</v>
      </c>
      <c r="D41" s="14"/>
      <c r="E41" s="35"/>
      <c r="F41" s="14">
        <v>0</v>
      </c>
      <c r="G41" s="16"/>
      <c r="H41" s="16">
        <f t="shared" si="8"/>
        <v>0</v>
      </c>
      <c r="I41" s="36">
        <f t="shared" si="9"/>
        <v>0</v>
      </c>
      <c r="J41" s="14">
        <v>0</v>
      </c>
      <c r="K41" s="16"/>
      <c r="L41" s="16">
        <f t="shared" si="10"/>
        <v>0</v>
      </c>
      <c r="M41" s="36">
        <f t="shared" si="11"/>
        <v>0</v>
      </c>
      <c r="N41" s="34">
        <v>0</v>
      </c>
      <c r="O41" s="34">
        <v>0</v>
      </c>
      <c r="P41" s="34">
        <f t="shared" si="12"/>
        <v>0</v>
      </c>
      <c r="Q41" s="36">
        <f t="shared" si="13"/>
        <v>0</v>
      </c>
      <c r="R41" s="3"/>
      <c r="S41" s="4"/>
      <c r="T41" s="3"/>
    </row>
    <row r="42" spans="1:20" s="2" customFormat="1" hidden="1" x14ac:dyDescent="0.2">
      <c r="A42" s="18"/>
      <c r="B42" s="18" t="s">
        <v>55</v>
      </c>
      <c r="C42" s="25" t="s">
        <v>55</v>
      </c>
      <c r="D42" s="14"/>
      <c r="E42" s="35"/>
      <c r="F42" s="14">
        <v>0</v>
      </c>
      <c r="G42" s="16"/>
      <c r="H42" s="16">
        <f t="shared" si="8"/>
        <v>0</v>
      </c>
      <c r="I42" s="36">
        <f t="shared" si="9"/>
        <v>0</v>
      </c>
      <c r="J42" s="14">
        <v>0</v>
      </c>
      <c r="K42" s="16"/>
      <c r="L42" s="16">
        <f t="shared" si="10"/>
        <v>0</v>
      </c>
      <c r="M42" s="36">
        <f t="shared" si="11"/>
        <v>0</v>
      </c>
      <c r="N42" s="34">
        <v>0</v>
      </c>
      <c r="O42" s="34">
        <v>0</v>
      </c>
      <c r="P42" s="34">
        <f t="shared" si="12"/>
        <v>0</v>
      </c>
      <c r="Q42" s="36">
        <f t="shared" si="13"/>
        <v>0</v>
      </c>
      <c r="R42" s="3"/>
      <c r="S42" s="4"/>
      <c r="T42" s="3"/>
    </row>
    <row r="43" spans="1:20" s="2" customFormat="1" hidden="1" x14ac:dyDescent="0.2">
      <c r="A43" s="18"/>
      <c r="B43" s="18" t="s">
        <v>55</v>
      </c>
      <c r="C43" s="25" t="s">
        <v>55</v>
      </c>
      <c r="D43" s="14"/>
      <c r="E43" s="35"/>
      <c r="F43" s="14">
        <v>0</v>
      </c>
      <c r="G43" s="16"/>
      <c r="H43" s="16">
        <f t="shared" si="8"/>
        <v>0</v>
      </c>
      <c r="I43" s="36">
        <f t="shared" si="9"/>
        <v>0</v>
      </c>
      <c r="J43" s="14">
        <v>0</v>
      </c>
      <c r="K43" s="16"/>
      <c r="L43" s="16">
        <f t="shared" si="10"/>
        <v>0</v>
      </c>
      <c r="M43" s="36">
        <f t="shared" si="11"/>
        <v>0</v>
      </c>
      <c r="N43" s="34">
        <v>0</v>
      </c>
      <c r="O43" s="34">
        <v>0</v>
      </c>
      <c r="P43" s="34">
        <f t="shared" si="12"/>
        <v>0</v>
      </c>
      <c r="Q43" s="36">
        <f t="shared" si="13"/>
        <v>0</v>
      </c>
      <c r="R43" s="3"/>
      <c r="S43" s="4"/>
      <c r="T43" s="3"/>
    </row>
    <row r="44" spans="1:20" s="2" customFormat="1" hidden="1" x14ac:dyDescent="0.2">
      <c r="A44" s="18"/>
      <c r="B44" s="18" t="s">
        <v>55</v>
      </c>
      <c r="C44" s="25" t="s">
        <v>55</v>
      </c>
      <c r="D44" s="14"/>
      <c r="E44" s="35"/>
      <c r="F44" s="14">
        <v>0</v>
      </c>
      <c r="G44" s="16"/>
      <c r="H44" s="16">
        <f t="shared" si="8"/>
        <v>0</v>
      </c>
      <c r="I44" s="36">
        <f t="shared" si="9"/>
        <v>0</v>
      </c>
      <c r="J44" s="14">
        <v>0</v>
      </c>
      <c r="K44" s="16"/>
      <c r="L44" s="16">
        <f t="shared" si="10"/>
        <v>0</v>
      </c>
      <c r="M44" s="36">
        <f t="shared" si="11"/>
        <v>0</v>
      </c>
      <c r="N44" s="34">
        <v>0</v>
      </c>
      <c r="O44" s="34">
        <v>0</v>
      </c>
      <c r="P44" s="34">
        <f t="shared" si="12"/>
        <v>0</v>
      </c>
      <c r="Q44" s="36">
        <f t="shared" si="13"/>
        <v>0</v>
      </c>
      <c r="R44" s="3"/>
      <c r="S44" s="4"/>
      <c r="T44" s="3"/>
    </row>
    <row r="45" spans="1:20" s="2" customFormat="1" hidden="1" x14ac:dyDescent="0.2">
      <c r="A45" s="18"/>
      <c r="B45" s="18" t="s">
        <v>55</v>
      </c>
      <c r="C45" s="25" t="s">
        <v>55</v>
      </c>
      <c r="D45" s="14"/>
      <c r="E45" s="35"/>
      <c r="F45" s="14">
        <v>0</v>
      </c>
      <c r="G45" s="16"/>
      <c r="H45" s="16">
        <f t="shared" si="8"/>
        <v>0</v>
      </c>
      <c r="I45" s="36">
        <f t="shared" si="9"/>
        <v>0</v>
      </c>
      <c r="J45" s="14">
        <v>0</v>
      </c>
      <c r="K45" s="16"/>
      <c r="L45" s="16">
        <f t="shared" si="10"/>
        <v>0</v>
      </c>
      <c r="M45" s="36">
        <f t="shared" si="11"/>
        <v>0</v>
      </c>
      <c r="N45" s="34">
        <v>0</v>
      </c>
      <c r="O45" s="34">
        <v>0</v>
      </c>
      <c r="P45" s="34">
        <f t="shared" si="12"/>
        <v>0</v>
      </c>
      <c r="Q45" s="36">
        <f t="shared" si="13"/>
        <v>0</v>
      </c>
      <c r="R45" s="3"/>
      <c r="S45" s="4"/>
      <c r="T45" s="3"/>
    </row>
    <row r="46" spans="1:20" s="2" customFormat="1" hidden="1" x14ac:dyDescent="0.2">
      <c r="A46" s="18"/>
      <c r="B46" s="18" t="s">
        <v>55</v>
      </c>
      <c r="C46" s="25" t="s">
        <v>55</v>
      </c>
      <c r="D46" s="14"/>
      <c r="E46" s="35"/>
      <c r="F46" s="14">
        <v>0</v>
      </c>
      <c r="G46" s="16"/>
      <c r="H46" s="16">
        <f t="shared" si="8"/>
        <v>0</v>
      </c>
      <c r="I46" s="36">
        <f t="shared" si="9"/>
        <v>0</v>
      </c>
      <c r="J46" s="14">
        <v>0</v>
      </c>
      <c r="K46" s="16"/>
      <c r="L46" s="16">
        <f t="shared" si="10"/>
        <v>0</v>
      </c>
      <c r="M46" s="36">
        <f t="shared" si="11"/>
        <v>0</v>
      </c>
      <c r="N46" s="34">
        <v>0</v>
      </c>
      <c r="O46" s="34">
        <v>0</v>
      </c>
      <c r="P46" s="34">
        <f t="shared" si="12"/>
        <v>0</v>
      </c>
      <c r="Q46" s="36">
        <f t="shared" si="13"/>
        <v>0</v>
      </c>
      <c r="R46" s="3"/>
      <c r="S46" s="4"/>
      <c r="T46" s="3"/>
    </row>
    <row r="47" spans="1:20" s="2" customFormat="1" hidden="1" x14ac:dyDescent="0.2">
      <c r="A47" s="18"/>
      <c r="B47" s="18" t="s">
        <v>55</v>
      </c>
      <c r="C47" s="25" t="s">
        <v>55</v>
      </c>
      <c r="D47" s="14"/>
      <c r="E47" s="35"/>
      <c r="F47" s="14">
        <v>0</v>
      </c>
      <c r="G47" s="16"/>
      <c r="H47" s="16">
        <f t="shared" si="8"/>
        <v>0</v>
      </c>
      <c r="I47" s="36">
        <f t="shared" si="9"/>
        <v>0</v>
      </c>
      <c r="J47" s="14">
        <v>0</v>
      </c>
      <c r="K47" s="16"/>
      <c r="L47" s="16">
        <f t="shared" si="10"/>
        <v>0</v>
      </c>
      <c r="M47" s="36">
        <f t="shared" si="11"/>
        <v>0</v>
      </c>
      <c r="N47" s="34">
        <v>0</v>
      </c>
      <c r="O47" s="34">
        <v>0</v>
      </c>
      <c r="P47" s="34">
        <f t="shared" si="12"/>
        <v>0</v>
      </c>
      <c r="Q47" s="36">
        <f t="shared" si="13"/>
        <v>0</v>
      </c>
      <c r="R47" s="3"/>
      <c r="S47" s="4"/>
      <c r="T47" s="3"/>
    </row>
    <row r="48" spans="1:20" s="2" customFormat="1" hidden="1" x14ac:dyDescent="0.2">
      <c r="A48" s="18"/>
      <c r="B48" s="18" t="s">
        <v>55</v>
      </c>
      <c r="C48" s="25" t="s">
        <v>55</v>
      </c>
      <c r="D48" s="14"/>
      <c r="E48" s="35"/>
      <c r="F48" s="14">
        <v>0</v>
      </c>
      <c r="G48" s="16"/>
      <c r="H48" s="16">
        <f t="shared" si="8"/>
        <v>0</v>
      </c>
      <c r="I48" s="36">
        <f t="shared" si="9"/>
        <v>0</v>
      </c>
      <c r="J48" s="14">
        <v>0</v>
      </c>
      <c r="K48" s="16"/>
      <c r="L48" s="16">
        <f t="shared" si="10"/>
        <v>0</v>
      </c>
      <c r="M48" s="36">
        <f t="shared" si="11"/>
        <v>0</v>
      </c>
      <c r="N48" s="34">
        <v>0</v>
      </c>
      <c r="O48" s="34">
        <v>0</v>
      </c>
      <c r="P48" s="34">
        <f t="shared" si="12"/>
        <v>0</v>
      </c>
      <c r="Q48" s="36">
        <f t="shared" si="13"/>
        <v>0</v>
      </c>
      <c r="R48" s="3"/>
      <c r="S48" s="4"/>
      <c r="T48" s="3"/>
    </row>
    <row r="49" spans="1:20" s="2" customFormat="1" hidden="1" x14ac:dyDescent="0.2">
      <c r="A49" s="18"/>
      <c r="B49" s="18" t="s">
        <v>55</v>
      </c>
      <c r="C49" s="25" t="s">
        <v>55</v>
      </c>
      <c r="D49" s="14"/>
      <c r="E49" s="35"/>
      <c r="F49" s="14">
        <v>0</v>
      </c>
      <c r="G49" s="16"/>
      <c r="H49" s="16">
        <f t="shared" si="8"/>
        <v>0</v>
      </c>
      <c r="I49" s="36">
        <f t="shared" si="9"/>
        <v>0</v>
      </c>
      <c r="J49" s="14">
        <v>0</v>
      </c>
      <c r="K49" s="16"/>
      <c r="L49" s="16">
        <f t="shared" si="10"/>
        <v>0</v>
      </c>
      <c r="M49" s="36">
        <f t="shared" si="11"/>
        <v>0</v>
      </c>
      <c r="N49" s="34">
        <v>0</v>
      </c>
      <c r="O49" s="34">
        <v>0</v>
      </c>
      <c r="P49" s="34">
        <f t="shared" si="12"/>
        <v>0</v>
      </c>
      <c r="Q49" s="36">
        <f t="shared" si="13"/>
        <v>0</v>
      </c>
      <c r="R49" s="3"/>
      <c r="S49" s="4"/>
      <c r="T49" s="3"/>
    </row>
    <row r="50" spans="1:20" s="2" customFormat="1" hidden="1" x14ac:dyDescent="0.2">
      <c r="A50" s="18"/>
      <c r="B50" s="18" t="s">
        <v>55</v>
      </c>
      <c r="C50" s="25" t="s">
        <v>55</v>
      </c>
      <c r="D50" s="14"/>
      <c r="E50" s="35"/>
      <c r="F50" s="14">
        <v>0</v>
      </c>
      <c r="G50" s="16"/>
      <c r="H50" s="16">
        <f t="shared" si="8"/>
        <v>0</v>
      </c>
      <c r="I50" s="36">
        <f t="shared" si="9"/>
        <v>0</v>
      </c>
      <c r="J50" s="14">
        <v>0</v>
      </c>
      <c r="K50" s="16"/>
      <c r="L50" s="16">
        <f t="shared" si="10"/>
        <v>0</v>
      </c>
      <c r="M50" s="36">
        <f t="shared" si="11"/>
        <v>0</v>
      </c>
      <c r="N50" s="34">
        <v>0</v>
      </c>
      <c r="O50" s="34">
        <v>0</v>
      </c>
      <c r="P50" s="34">
        <f t="shared" si="12"/>
        <v>0</v>
      </c>
      <c r="Q50" s="36">
        <f t="shared" si="13"/>
        <v>0</v>
      </c>
      <c r="R50" s="3"/>
      <c r="S50" s="4"/>
      <c r="T50" s="3"/>
    </row>
    <row r="51" spans="1:20" s="2" customFormat="1" hidden="1" x14ac:dyDescent="0.2">
      <c r="A51" s="18"/>
      <c r="B51" s="18" t="s">
        <v>55</v>
      </c>
      <c r="C51" s="25" t="s">
        <v>55</v>
      </c>
      <c r="D51" s="14"/>
      <c r="E51" s="35"/>
      <c r="F51" s="14">
        <v>0</v>
      </c>
      <c r="G51" s="16"/>
      <c r="H51" s="16">
        <f t="shared" si="8"/>
        <v>0</v>
      </c>
      <c r="I51" s="36">
        <f t="shared" si="9"/>
        <v>0</v>
      </c>
      <c r="J51" s="14">
        <v>0</v>
      </c>
      <c r="K51" s="16"/>
      <c r="L51" s="16">
        <f t="shared" si="10"/>
        <v>0</v>
      </c>
      <c r="M51" s="36">
        <f t="shared" si="11"/>
        <v>0</v>
      </c>
      <c r="N51" s="34">
        <v>0</v>
      </c>
      <c r="O51" s="34">
        <v>0</v>
      </c>
      <c r="P51" s="34">
        <f t="shared" si="12"/>
        <v>0</v>
      </c>
      <c r="Q51" s="36">
        <f t="shared" si="13"/>
        <v>0</v>
      </c>
      <c r="R51" s="3"/>
      <c r="S51" s="4"/>
      <c r="T51" s="3"/>
    </row>
    <row r="52" spans="1:20" s="2" customFormat="1" hidden="1" x14ac:dyDescent="0.2">
      <c r="A52" s="18"/>
      <c r="B52" s="18" t="s">
        <v>55</v>
      </c>
      <c r="C52" s="25" t="s">
        <v>55</v>
      </c>
      <c r="D52" s="14"/>
      <c r="E52" s="35"/>
      <c r="F52" s="14">
        <v>0</v>
      </c>
      <c r="G52" s="16"/>
      <c r="H52" s="16">
        <f t="shared" si="8"/>
        <v>0</v>
      </c>
      <c r="I52" s="36">
        <f t="shared" si="9"/>
        <v>0</v>
      </c>
      <c r="J52" s="14">
        <v>0</v>
      </c>
      <c r="K52" s="16"/>
      <c r="L52" s="16">
        <f t="shared" si="10"/>
        <v>0</v>
      </c>
      <c r="M52" s="36">
        <f t="shared" si="11"/>
        <v>0</v>
      </c>
      <c r="N52" s="34">
        <v>0</v>
      </c>
      <c r="O52" s="34">
        <v>0</v>
      </c>
      <c r="P52" s="34">
        <f t="shared" si="12"/>
        <v>0</v>
      </c>
      <c r="Q52" s="36">
        <f t="shared" si="13"/>
        <v>0</v>
      </c>
      <c r="R52" s="3"/>
      <c r="S52" s="4"/>
      <c r="T52" s="3"/>
    </row>
    <row r="53" spans="1:20" s="2" customFormat="1" hidden="1" x14ac:dyDescent="0.2">
      <c r="A53" s="18"/>
      <c r="B53" s="18" t="s">
        <v>55</v>
      </c>
      <c r="C53" s="25" t="s">
        <v>55</v>
      </c>
      <c r="D53" s="14"/>
      <c r="E53" s="35"/>
      <c r="F53" s="14">
        <v>0</v>
      </c>
      <c r="G53" s="16"/>
      <c r="H53" s="16">
        <f t="shared" si="8"/>
        <v>0</v>
      </c>
      <c r="I53" s="36">
        <f t="shared" si="9"/>
        <v>0</v>
      </c>
      <c r="J53" s="14">
        <v>0</v>
      </c>
      <c r="K53" s="16"/>
      <c r="L53" s="16">
        <f t="shared" si="10"/>
        <v>0</v>
      </c>
      <c r="M53" s="36">
        <f t="shared" si="11"/>
        <v>0</v>
      </c>
      <c r="N53" s="34">
        <v>0</v>
      </c>
      <c r="O53" s="34">
        <v>0</v>
      </c>
      <c r="P53" s="34">
        <f t="shared" si="12"/>
        <v>0</v>
      </c>
      <c r="Q53" s="36">
        <f t="shared" si="13"/>
        <v>0</v>
      </c>
      <c r="R53" s="3"/>
      <c r="S53" s="4"/>
      <c r="T53" s="3"/>
    </row>
    <row r="54" spans="1:20" s="2" customFormat="1" hidden="1" x14ac:dyDescent="0.2">
      <c r="A54" s="18"/>
      <c r="B54" s="18" t="s">
        <v>55</v>
      </c>
      <c r="C54" s="25" t="s">
        <v>55</v>
      </c>
      <c r="D54" s="14"/>
      <c r="E54" s="35"/>
      <c r="F54" s="14">
        <v>0</v>
      </c>
      <c r="G54" s="16"/>
      <c r="H54" s="16">
        <f t="shared" si="8"/>
        <v>0</v>
      </c>
      <c r="I54" s="36">
        <f t="shared" si="9"/>
        <v>0</v>
      </c>
      <c r="J54" s="14">
        <v>0</v>
      </c>
      <c r="K54" s="16"/>
      <c r="L54" s="16">
        <f t="shared" si="10"/>
        <v>0</v>
      </c>
      <c r="M54" s="36">
        <f t="shared" si="11"/>
        <v>0</v>
      </c>
      <c r="N54" s="34">
        <v>0</v>
      </c>
      <c r="O54" s="34">
        <v>0</v>
      </c>
      <c r="P54" s="34">
        <f t="shared" si="12"/>
        <v>0</v>
      </c>
      <c r="Q54" s="36">
        <f t="shared" si="13"/>
        <v>0</v>
      </c>
      <c r="R54" s="3"/>
      <c r="S54" s="4"/>
      <c r="T54" s="3"/>
    </row>
    <row r="55" spans="1:20" s="2" customFormat="1" hidden="1" x14ac:dyDescent="0.2">
      <c r="A55" s="18"/>
      <c r="B55" s="18" t="s">
        <v>55</v>
      </c>
      <c r="C55" s="25" t="s">
        <v>55</v>
      </c>
      <c r="D55" s="14"/>
      <c r="E55" s="35"/>
      <c r="F55" s="14">
        <v>0</v>
      </c>
      <c r="G55" s="16"/>
      <c r="H55" s="16">
        <f t="shared" si="8"/>
        <v>0</v>
      </c>
      <c r="I55" s="36">
        <f t="shared" si="9"/>
        <v>0</v>
      </c>
      <c r="J55" s="14">
        <v>0</v>
      </c>
      <c r="K55" s="16"/>
      <c r="L55" s="16">
        <f t="shared" si="10"/>
        <v>0</v>
      </c>
      <c r="M55" s="36">
        <f t="shared" si="11"/>
        <v>0</v>
      </c>
      <c r="N55" s="34">
        <v>0</v>
      </c>
      <c r="O55" s="34">
        <v>0</v>
      </c>
      <c r="P55" s="34">
        <f t="shared" si="12"/>
        <v>0</v>
      </c>
      <c r="Q55" s="36">
        <f t="shared" si="13"/>
        <v>0</v>
      </c>
      <c r="R55" s="3"/>
      <c r="S55" s="4"/>
      <c r="T55" s="3"/>
    </row>
    <row r="56" spans="1:20" s="2" customFormat="1" hidden="1" x14ac:dyDescent="0.2">
      <c r="A56" s="18"/>
      <c r="B56" s="18" t="s">
        <v>55</v>
      </c>
      <c r="C56" s="25" t="s">
        <v>55</v>
      </c>
      <c r="D56" s="14"/>
      <c r="E56" s="35"/>
      <c r="F56" s="14">
        <v>0</v>
      </c>
      <c r="G56" s="16"/>
      <c r="H56" s="16">
        <f t="shared" si="8"/>
        <v>0</v>
      </c>
      <c r="I56" s="36">
        <f t="shared" si="9"/>
        <v>0</v>
      </c>
      <c r="J56" s="14">
        <v>0</v>
      </c>
      <c r="K56" s="16"/>
      <c r="L56" s="16">
        <f t="shared" si="10"/>
        <v>0</v>
      </c>
      <c r="M56" s="36">
        <f t="shared" si="11"/>
        <v>0</v>
      </c>
      <c r="N56" s="34">
        <v>0</v>
      </c>
      <c r="O56" s="34">
        <v>0</v>
      </c>
      <c r="P56" s="34">
        <f t="shared" si="12"/>
        <v>0</v>
      </c>
      <c r="Q56" s="36">
        <f t="shared" si="13"/>
        <v>0</v>
      </c>
      <c r="R56" s="3"/>
      <c r="S56" s="4"/>
      <c r="T56" s="3"/>
    </row>
    <row r="57" spans="1:20" s="2" customFormat="1" hidden="1" x14ac:dyDescent="0.2">
      <c r="A57" s="18"/>
      <c r="B57" s="18" t="s">
        <v>55</v>
      </c>
      <c r="C57" s="38" t="s">
        <v>55</v>
      </c>
      <c r="D57" s="15"/>
      <c r="E57" s="39"/>
      <c r="F57" s="15">
        <v>0</v>
      </c>
      <c r="G57" s="17"/>
      <c r="H57" s="17">
        <f t="shared" si="8"/>
        <v>0</v>
      </c>
      <c r="I57" s="40">
        <f t="shared" si="9"/>
        <v>0</v>
      </c>
      <c r="J57" s="15">
        <v>0</v>
      </c>
      <c r="K57" s="17"/>
      <c r="L57" s="17">
        <f t="shared" si="10"/>
        <v>0</v>
      </c>
      <c r="M57" s="40">
        <f t="shared" si="11"/>
        <v>0</v>
      </c>
      <c r="N57" s="41">
        <v>0</v>
      </c>
      <c r="O57" s="41">
        <v>0</v>
      </c>
      <c r="P57" s="41">
        <f t="shared" si="12"/>
        <v>0</v>
      </c>
      <c r="Q57" s="40">
        <f t="shared" si="13"/>
        <v>0</v>
      </c>
      <c r="R57" s="3"/>
      <c r="S57" s="4"/>
      <c r="T57" s="3"/>
    </row>
    <row r="58" spans="1:20" s="2" customFormat="1" x14ac:dyDescent="0.2">
      <c r="B58" s="2" t="s">
        <v>55</v>
      </c>
      <c r="C58" s="19" t="s">
        <v>55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3"/>
      <c r="S58" s="4"/>
      <c r="T58" s="3"/>
    </row>
    <row r="59" spans="1:20" x14ac:dyDescent="0.2">
      <c r="C59" s="93" t="s">
        <v>59</v>
      </c>
      <c r="D59" s="42">
        <f>SUM(D10:D57)</f>
        <v>742812</v>
      </c>
      <c r="E59" s="43"/>
      <c r="F59" s="44">
        <f>SUM(F10:F57)</f>
        <v>164201850.94</v>
      </c>
      <c r="G59" s="44">
        <f>SUM(G10:G57)</f>
        <v>131144213.28915167</v>
      </c>
      <c r="H59" s="44">
        <f>SUM(H10:H57)</f>
        <v>-33057637.650848325</v>
      </c>
      <c r="I59" s="45">
        <f>IF(F59&gt;0,H59/F59,0)</f>
        <v>-0.20132317304344952</v>
      </c>
      <c r="J59" s="44">
        <f>SUM(J10:J57)</f>
        <v>42798.67227370551</v>
      </c>
      <c r="K59" s="44">
        <f>SUM(K10:K57)</f>
        <v>36239.828045499984</v>
      </c>
      <c r="L59" s="44">
        <f>SUM(L10:L57)</f>
        <v>-6558.8442282055166</v>
      </c>
      <c r="M59" s="45">
        <f>IF(J59&gt;0,L59/J59,0)</f>
        <v>-0.15324877805228354</v>
      </c>
      <c r="N59" s="46">
        <f>SUM(N10:N57)</f>
        <v>31150775.825275395</v>
      </c>
      <c r="O59" s="46">
        <f>SUM(O10:O57)</f>
        <v>23384715.169999998</v>
      </c>
      <c r="P59" s="46">
        <f>SUM(P10:P57)</f>
        <v>-7766060.6552753989</v>
      </c>
      <c r="Q59" s="45">
        <f>IF(N59&gt;0,P59/N59,0)</f>
        <v>-0.24930552930158814</v>
      </c>
      <c r="R59" s="47"/>
    </row>
    <row r="60" spans="1:20" x14ac:dyDescent="0.2">
      <c r="C60" s="94"/>
      <c r="D60" s="16"/>
      <c r="E60" s="16"/>
      <c r="F60" s="16"/>
      <c r="G60" s="16"/>
      <c r="H60" s="16"/>
      <c r="I60" s="95"/>
      <c r="J60" s="16"/>
      <c r="K60" s="16"/>
      <c r="L60" s="16"/>
      <c r="M60" s="95"/>
      <c r="N60" s="34"/>
      <c r="O60" s="34"/>
      <c r="P60" s="34"/>
      <c r="Q60" s="95"/>
      <c r="R60" s="47"/>
    </row>
    <row r="61" spans="1:20" x14ac:dyDescent="0.2">
      <c r="C61" s="96"/>
      <c r="D61" s="96"/>
      <c r="E61" s="74"/>
      <c r="F61" s="75"/>
      <c r="G61" s="73" t="s">
        <v>5</v>
      </c>
      <c r="H61" s="75"/>
      <c r="I61" s="74"/>
      <c r="J61" s="75"/>
      <c r="K61" s="73" t="s">
        <v>5</v>
      </c>
      <c r="L61" s="75"/>
      <c r="M61" s="74"/>
      <c r="N61" s="75"/>
      <c r="O61" s="75"/>
      <c r="P61" s="75"/>
      <c r="Q61" s="74"/>
      <c r="R61" s="47"/>
    </row>
    <row r="62" spans="1:20" x14ac:dyDescent="0.2">
      <c r="C62" s="97"/>
      <c r="D62" s="97"/>
      <c r="E62" s="98"/>
      <c r="F62" s="76" t="s">
        <v>2</v>
      </c>
      <c r="G62" s="76" t="s">
        <v>3</v>
      </c>
      <c r="H62" s="76"/>
      <c r="I62" s="99" t="s">
        <v>6</v>
      </c>
      <c r="J62" s="76" t="s">
        <v>2</v>
      </c>
      <c r="K62" s="76" t="s">
        <v>3</v>
      </c>
      <c r="L62" s="76"/>
      <c r="M62" s="99" t="s">
        <v>6</v>
      </c>
      <c r="N62" s="76" t="s">
        <v>2</v>
      </c>
      <c r="O62" s="76" t="s">
        <v>3</v>
      </c>
      <c r="P62" s="76"/>
      <c r="Q62" s="99" t="s">
        <v>6</v>
      </c>
      <c r="R62" s="47"/>
    </row>
    <row r="63" spans="1:20" x14ac:dyDescent="0.2">
      <c r="A63" s="1" t="s">
        <v>20</v>
      </c>
      <c r="B63" s="1" t="s">
        <v>21</v>
      </c>
      <c r="C63" s="100" t="s">
        <v>60</v>
      </c>
      <c r="D63" s="112" t="s">
        <v>10</v>
      </c>
      <c r="E63" s="113"/>
      <c r="F63" s="77" t="s">
        <v>1</v>
      </c>
      <c r="G63" s="77" t="s">
        <v>1</v>
      </c>
      <c r="H63" s="77" t="s">
        <v>4</v>
      </c>
      <c r="I63" s="78" t="s">
        <v>7</v>
      </c>
      <c r="J63" s="77" t="s">
        <v>0</v>
      </c>
      <c r="K63" s="77" t="s">
        <v>0</v>
      </c>
      <c r="L63" s="77" t="s">
        <v>4</v>
      </c>
      <c r="M63" s="78" t="s">
        <v>7</v>
      </c>
      <c r="N63" s="77" t="s">
        <v>8</v>
      </c>
      <c r="O63" s="77" t="s">
        <v>8</v>
      </c>
      <c r="P63" s="77" t="s">
        <v>4</v>
      </c>
      <c r="Q63" s="78" t="s">
        <v>7</v>
      </c>
      <c r="R63" s="47"/>
    </row>
    <row r="64" spans="1:20" x14ac:dyDescent="0.2">
      <c r="A64" s="18">
        <v>17831</v>
      </c>
      <c r="B64" s="1" t="s">
        <v>63</v>
      </c>
      <c r="C64" s="25" t="s">
        <v>50</v>
      </c>
      <c r="D64" s="14">
        <v>61913</v>
      </c>
      <c r="E64" s="35"/>
      <c r="F64" s="14">
        <v>488100</v>
      </c>
      <c r="G64" s="16">
        <v>213</v>
      </c>
      <c r="H64" s="16">
        <f>G64-F64</f>
        <v>-487887</v>
      </c>
      <c r="I64" s="36">
        <f>IF(F64&gt;0,H64/F64,0)</f>
        <v>-0.99956361401352178</v>
      </c>
      <c r="J64" s="14">
        <v>41016.69751943725</v>
      </c>
      <c r="K64" s="16">
        <v>107</v>
      </c>
      <c r="L64" s="16">
        <f>K64-J64</f>
        <v>-40909.69751943725</v>
      </c>
      <c r="M64" s="36">
        <f>IF(J64&gt;0,L64/J64,0)</f>
        <v>-0.99739130631008766</v>
      </c>
      <c r="N64" s="34">
        <v>3254250.6533727366</v>
      </c>
      <c r="O64" s="34">
        <v>2586541.58</v>
      </c>
      <c r="P64" s="34">
        <f>O64-N64</f>
        <v>-667709.07337273657</v>
      </c>
      <c r="Q64" s="36">
        <f>IF(N64&gt;0,P64/N64,0)</f>
        <v>-0.20518059132314115</v>
      </c>
      <c r="R64" s="47"/>
    </row>
    <row r="65" spans="1:18" x14ac:dyDescent="0.2">
      <c r="A65" s="18">
        <v>17836</v>
      </c>
      <c r="B65" s="18" t="s">
        <v>63</v>
      </c>
      <c r="C65" s="25" t="s">
        <v>33</v>
      </c>
      <c r="D65" s="14">
        <v>94</v>
      </c>
      <c r="E65" s="35"/>
      <c r="F65" s="14">
        <v>2770016</v>
      </c>
      <c r="G65" s="16">
        <v>501501</v>
      </c>
      <c r="H65" s="16">
        <f>G65-F65</f>
        <v>-2268515</v>
      </c>
      <c r="I65" s="36">
        <f>IF(F65&gt;0,H65/F65,0)</f>
        <v>-0.81895375333572085</v>
      </c>
      <c r="J65" s="14">
        <v>230811.58550811585</v>
      </c>
      <c r="K65" s="16">
        <v>255564</v>
      </c>
      <c r="L65" s="16">
        <f>K65-J65</f>
        <v>24752.414491884148</v>
      </c>
      <c r="M65" s="36">
        <f>IF(J65&gt;0,L65/J65,0)</f>
        <v>0.10724078012545778</v>
      </c>
      <c r="N65" s="34">
        <v>8651750</v>
      </c>
      <c r="O65" s="34">
        <v>7683617.8799999999</v>
      </c>
      <c r="P65" s="34">
        <f>O65-N65</f>
        <v>-968132.12000000011</v>
      </c>
      <c r="Q65" s="36">
        <f>IF(N65&gt;0,P65/N65,0)</f>
        <v>-0.11190014968070044</v>
      </c>
      <c r="R65" s="47"/>
    </row>
    <row r="66" spans="1:18" x14ac:dyDescent="0.2">
      <c r="C66" s="101" t="s">
        <v>61</v>
      </c>
      <c r="D66" s="42">
        <f>SUM(D64:D65)</f>
        <v>62007</v>
      </c>
      <c r="E66" s="43"/>
      <c r="F66" s="44">
        <f>SUM(F64:F65)</f>
        <v>3258116</v>
      </c>
      <c r="G66" s="44">
        <f>SUM(G64:G65)</f>
        <v>501714</v>
      </c>
      <c r="H66" s="44">
        <f>SUM(H64:H65)</f>
        <v>-2756402</v>
      </c>
      <c r="I66" s="71">
        <f>IF(F66&gt;0,H66/F66,0)</f>
        <v>-0.8460110075884345</v>
      </c>
      <c r="J66" s="44">
        <f>SUM(J64:J65)</f>
        <v>271828.28302755312</v>
      </c>
      <c r="K66" s="44">
        <f>SUM(K64:K65)</f>
        <v>255671</v>
      </c>
      <c r="L66" s="44">
        <f>SUM(L64:L65)</f>
        <v>-16157.283027553101</v>
      </c>
      <c r="M66" s="71">
        <f>IF(J66&gt;0,L66/J66,0)</f>
        <v>-5.9439300604033775E-2</v>
      </c>
      <c r="N66" s="44">
        <f>SUM(N64:N65)</f>
        <v>11906000.653372737</v>
      </c>
      <c r="O66" s="44">
        <f>SUM(O64:O65)</f>
        <v>10270159.460000001</v>
      </c>
      <c r="P66" s="44">
        <f>SUM(P64:P65)</f>
        <v>-1635841.1933727367</v>
      </c>
      <c r="Q66" s="71">
        <f>IF(N66&gt;0,P66/N66,0)</f>
        <v>-0.13739636348074069</v>
      </c>
      <c r="R66" s="47"/>
    </row>
    <row r="67" spans="1:18" x14ac:dyDescent="0.2">
      <c r="C67" s="94"/>
      <c r="D67" s="16"/>
      <c r="E67" s="16"/>
      <c r="F67" s="16"/>
      <c r="G67" s="16"/>
      <c r="H67" s="16"/>
      <c r="I67" s="95"/>
      <c r="J67" s="16"/>
      <c r="K67" s="16"/>
      <c r="L67" s="16"/>
      <c r="M67" s="95"/>
      <c r="N67" s="34"/>
      <c r="O67" s="34"/>
      <c r="P67" s="34"/>
      <c r="Q67" s="95"/>
      <c r="R67" s="47"/>
    </row>
    <row r="68" spans="1:18" x14ac:dyDescent="0.2">
      <c r="C68" s="48"/>
      <c r="D68" s="21"/>
      <c r="E68" s="22"/>
      <c r="F68" s="23"/>
      <c r="G68" s="24" t="s">
        <v>5</v>
      </c>
      <c r="H68" s="23"/>
      <c r="I68" s="22"/>
      <c r="J68" s="23"/>
      <c r="K68" s="24" t="s">
        <v>5</v>
      </c>
      <c r="L68" s="23"/>
      <c r="M68" s="22"/>
      <c r="N68" s="23"/>
      <c r="O68" s="23"/>
      <c r="P68" s="23"/>
      <c r="Q68" s="22"/>
    </row>
    <row r="69" spans="1:18" x14ac:dyDescent="0.2">
      <c r="C69" s="49"/>
      <c r="D69" s="25"/>
      <c r="E69" s="26"/>
      <c r="F69" s="27" t="s">
        <v>2</v>
      </c>
      <c r="G69" s="27" t="s">
        <v>3</v>
      </c>
      <c r="H69" s="27"/>
      <c r="I69" s="28" t="s">
        <v>6</v>
      </c>
      <c r="J69" s="27" t="s">
        <v>2</v>
      </c>
      <c r="K69" s="27" t="s">
        <v>3</v>
      </c>
      <c r="L69" s="27"/>
      <c r="M69" s="28" t="s">
        <v>6</v>
      </c>
      <c r="N69" s="27" t="s">
        <v>2</v>
      </c>
      <c r="O69" s="27" t="s">
        <v>3</v>
      </c>
      <c r="P69" s="27"/>
      <c r="Q69" s="28" t="s">
        <v>6</v>
      </c>
      <c r="R69" s="50"/>
    </row>
    <row r="70" spans="1:18" x14ac:dyDescent="0.2">
      <c r="C70" s="51" t="s">
        <v>12</v>
      </c>
      <c r="D70" s="109" t="s">
        <v>10</v>
      </c>
      <c r="E70" s="110"/>
      <c r="F70" s="29" t="s">
        <v>1</v>
      </c>
      <c r="G70" s="29" t="s">
        <v>1</v>
      </c>
      <c r="H70" s="29" t="s">
        <v>4</v>
      </c>
      <c r="I70" s="52" t="s">
        <v>7</v>
      </c>
      <c r="J70" s="29" t="s">
        <v>0</v>
      </c>
      <c r="K70" s="29" t="s">
        <v>0</v>
      </c>
      <c r="L70" s="29" t="s">
        <v>4</v>
      </c>
      <c r="M70" s="52" t="s">
        <v>7</v>
      </c>
      <c r="N70" s="29" t="s">
        <v>8</v>
      </c>
      <c r="O70" s="29" t="s">
        <v>8</v>
      </c>
      <c r="P70" s="29" t="s">
        <v>4</v>
      </c>
      <c r="Q70" s="52" t="s">
        <v>7</v>
      </c>
      <c r="R70" s="53"/>
    </row>
    <row r="71" spans="1:18" x14ac:dyDescent="0.2">
      <c r="C71" s="48" t="s">
        <v>13</v>
      </c>
      <c r="D71" s="14">
        <f>SUMIF($B$10:$B$57,"Res",D10:D57)</f>
        <v>598521</v>
      </c>
      <c r="E71" s="35"/>
      <c r="F71" s="54">
        <f>SUMIF($B$10:$B$57,"Res",F10:F57)</f>
        <v>43621044.340000004</v>
      </c>
      <c r="G71" s="55">
        <f>SUMIF($B$10:$B$57,"Res",G10:G57)</f>
        <v>43850724.70915167</v>
      </c>
      <c r="H71" s="55">
        <f>SUMIF($B$10:$B$57,"Res",H10:H57)</f>
        <v>229680.36915167421</v>
      </c>
      <c r="I71" s="36">
        <f>IF(F71&gt;0,H71/F71,0)</f>
        <v>5.2653569538925488E-3</v>
      </c>
      <c r="J71" s="54">
        <f>SUMIF($B$10:$B$57,"Res",J10:J57)</f>
        <v>14219.259006189239</v>
      </c>
      <c r="K71" s="55">
        <f>SUMIF($B$10:$B$57,"Res",K10:K57)</f>
        <v>13713.634145499987</v>
      </c>
      <c r="L71" s="55">
        <f>SUMIF($B$10:$B$57,"Res",L10:L57)</f>
        <v>-505.62486068924915</v>
      </c>
      <c r="M71" s="36">
        <f>IF(J71&gt;0,L71/J71,0)</f>
        <v>-3.5559156807620215E-2</v>
      </c>
      <c r="N71" s="33">
        <f>SUMIF($B$10:$B$57,"Res",N10:N57)</f>
        <v>7939380.0096349623</v>
      </c>
      <c r="O71" s="33">
        <f>SUMIF($B$10:$B$57,"Res",O10:O57)</f>
        <v>5575199.4790939474</v>
      </c>
      <c r="P71" s="33">
        <f>SUMIF($B$10:$B$57,"Res",P10:P57)</f>
        <v>-2364180.5305410135</v>
      </c>
      <c r="Q71" s="36">
        <f>IF(N71&gt;0,P71/N71,0)</f>
        <v>-0.29777898622712656</v>
      </c>
    </row>
    <row r="72" spans="1:18" x14ac:dyDescent="0.2">
      <c r="C72" s="49" t="s">
        <v>14</v>
      </c>
      <c r="D72" s="14">
        <f>SUMIF($B$10:$B$57,"NonRes",D10:D57)</f>
        <v>144244</v>
      </c>
      <c r="E72" s="35"/>
      <c r="F72" s="56">
        <f>SUMIF($B$10:$B$57,"NonRes",F10:F57)</f>
        <v>120580806.59999999</v>
      </c>
      <c r="G72" s="85">
        <f>SUMIF($B$10:$B$57,"NonRes",G10:G57)</f>
        <v>87293488.579999998</v>
      </c>
      <c r="H72" s="85">
        <f>SUMIF($B$10:$B$57,"NonRes",H10:H57)</f>
        <v>-33287318.019999992</v>
      </c>
      <c r="I72" s="36">
        <f>IF(F72&gt;0,H72/F72,0)</f>
        <v>-0.27605818005864952</v>
      </c>
      <c r="J72" s="56">
        <f>SUMIF($B$10:$B$57,"NonRes",J10:J57)</f>
        <v>28579.413267516265</v>
      </c>
      <c r="K72" s="85">
        <f>SUMIF($B$10:$B$57,"NonRes",K10:K57)</f>
        <v>22526.193900000002</v>
      </c>
      <c r="L72" s="85">
        <f>SUMIF($B$10:$B$57,"NonRes",L10:L57)</f>
        <v>-6053.2193675162671</v>
      </c>
      <c r="M72" s="36">
        <f>IF(J72&gt;0,L72/J72,0)</f>
        <v>-0.2118034863366644</v>
      </c>
      <c r="N72" s="86">
        <f>SUMIF($B$10:$B$57,"NonRes",N10:N57)</f>
        <v>21606395.815640435</v>
      </c>
      <c r="O72" s="34">
        <f>SUMIF($B$10:$B$57,"NonRes",O10:O57)</f>
        <v>15906855.660906052</v>
      </c>
      <c r="P72" s="34">
        <f>SUMIF($B$10:$B$57,"NonRes",P10:P57)</f>
        <v>-5699540.1547343843</v>
      </c>
      <c r="Q72" s="36">
        <f>IF(N72&gt;0,P72/N72,0)</f>
        <v>-0.26378949100842641</v>
      </c>
    </row>
    <row r="73" spans="1:18" x14ac:dyDescent="0.2">
      <c r="C73" s="102" t="s">
        <v>62</v>
      </c>
      <c r="D73" s="14">
        <f>SUMIF($B$64:$B$65,"DR",D64:D65)</f>
        <v>62007</v>
      </c>
      <c r="E73" s="35"/>
      <c r="F73" s="6">
        <f>SUMIF($B$64:$B$65,"DR",F64:F65)</f>
        <v>3258116</v>
      </c>
      <c r="G73" s="6">
        <f>SUMIF($B$64:$B$65,"DR",G64:G65)</f>
        <v>501714</v>
      </c>
      <c r="H73" s="6">
        <f>SUMIF($B$64:$B$65,"DR",H64:H65)</f>
        <v>-2756402</v>
      </c>
      <c r="I73" s="64">
        <f>IF(F73&gt;0,H73/F73,0)</f>
        <v>-0.8460110075884345</v>
      </c>
      <c r="J73" s="6">
        <f>SUMIF($B$64:$B$65,"DR",J64:J65)</f>
        <v>271828.28302755312</v>
      </c>
      <c r="K73" s="6">
        <f>SUMIF($B$64:$B$65,"DR",K64:K65)</f>
        <v>255671</v>
      </c>
      <c r="L73" s="6">
        <f>SUMIF($B$64:$B$65,"DR",L64:L65)</f>
        <v>-16157.283027553101</v>
      </c>
      <c r="M73" s="64">
        <f>IF(J73&gt;0,L73/J73,0)</f>
        <v>-5.9439300604033775E-2</v>
      </c>
      <c r="N73" s="86">
        <f>SUMIF($B$64:$B$65,"DR",N64:N65)</f>
        <v>11906000.653372737</v>
      </c>
      <c r="O73" s="34">
        <f>SUMIF($B$64:$B$65,"DR",O64:O65)</f>
        <v>10270159.460000001</v>
      </c>
      <c r="P73" s="34">
        <f>SUMIF($B$64:$B$65,"DR",P64:P65)</f>
        <v>-1635841.1933727367</v>
      </c>
      <c r="Q73" s="64">
        <f>IF(N73&gt;0,P73/N73,0)</f>
        <v>-0.13739636348074069</v>
      </c>
    </row>
    <row r="74" spans="1:18" x14ac:dyDescent="0.2">
      <c r="C74" s="49" t="s">
        <v>35</v>
      </c>
      <c r="D74" s="14">
        <f>SUMIF($B$10:$B$57,"Other",D10:D57)</f>
        <v>47</v>
      </c>
      <c r="E74" s="35"/>
      <c r="F74" s="85">
        <f>SUMIF($B$10:$B$57,"Other",F10:F57)</f>
        <v>0</v>
      </c>
      <c r="G74" s="57">
        <f>SUMIF($B$10:$B$57,"Other",G10:G57)</f>
        <v>0</v>
      </c>
      <c r="H74" s="57">
        <f>SUMIF($B$10:$B$57,"Other",H10:H57)</f>
        <v>0</v>
      </c>
      <c r="I74" s="36">
        <f>IF(F74&gt;0,H74/F74,0)</f>
        <v>0</v>
      </c>
      <c r="J74" s="85">
        <f>SUMIF($B$10:$B$57,"Other",J10:J57)</f>
        <v>0</v>
      </c>
      <c r="K74" s="57">
        <f>SUMIF($B$10:$B$57,"Other",K10:K57)</f>
        <v>0</v>
      </c>
      <c r="L74" s="57">
        <f>SUMIF($B$10:$B$57,"Other",L10:L57)</f>
        <v>0</v>
      </c>
      <c r="M74" s="36">
        <f>IF(J74&gt;0,L74/J74,0)</f>
        <v>0</v>
      </c>
      <c r="N74" s="41">
        <f>SUMIF($B$10:$B$57,"Other",N10:N57)</f>
        <v>1605000</v>
      </c>
      <c r="O74" s="41">
        <f>SUMIF($B$10:$B$57,"Other",O10:O57)</f>
        <v>1902660.03</v>
      </c>
      <c r="P74" s="41">
        <f>SUMIF($B$10:$B$57,"Other",P10:P57)</f>
        <v>297660.03000000009</v>
      </c>
      <c r="Q74" s="36">
        <f>IF(N74&gt;0,P74/N74,0)</f>
        <v>0.18545796261682249</v>
      </c>
    </row>
    <row r="75" spans="1:18" x14ac:dyDescent="0.2">
      <c r="C75" s="93" t="s">
        <v>64</v>
      </c>
      <c r="D75" s="42">
        <f>SUM(D71:D74)</f>
        <v>804819</v>
      </c>
      <c r="E75" s="43"/>
      <c r="F75" s="58">
        <f>SUM(F71:F74)</f>
        <v>167459966.94</v>
      </c>
      <c r="G75" s="58">
        <f>SUM(G71:G74)</f>
        <v>131645927.28915167</v>
      </c>
      <c r="H75" s="58">
        <f>SUM(H71:H74)</f>
        <v>-35814039.650848314</v>
      </c>
      <c r="I75" s="45">
        <f>IF(F75&gt;0,H75/F75,0)</f>
        <v>-0.21386627684979953</v>
      </c>
      <c r="J75" s="58">
        <f>SUM(J71:J74)</f>
        <v>314626.9553012586</v>
      </c>
      <c r="K75" s="58">
        <f t="shared" ref="K75:L75" si="14">SUM(K71:K74)</f>
        <v>291910.82804549998</v>
      </c>
      <c r="L75" s="58">
        <f t="shared" si="14"/>
        <v>-22716.12725575862</v>
      </c>
      <c r="M75" s="45">
        <f>IF(J75&gt;0,L75/J75,0)</f>
        <v>-7.220019414422929E-2</v>
      </c>
      <c r="N75" s="46">
        <f>SUM(N71:N74)</f>
        <v>43056776.478648134</v>
      </c>
      <c r="O75" s="46">
        <f t="shared" ref="O75:P75" si="15">SUM(O71:O74)</f>
        <v>33654874.630000003</v>
      </c>
      <c r="P75" s="46">
        <f t="shared" si="15"/>
        <v>-9401901.8486481365</v>
      </c>
      <c r="Q75" s="45">
        <f>IF(N75&gt;0,P75/N75,0)</f>
        <v>-0.21836056058006437</v>
      </c>
    </row>
    <row r="76" spans="1:18" x14ac:dyDescent="0.2">
      <c r="D76" s="47"/>
      <c r="O76" s="50"/>
    </row>
    <row r="77" spans="1:18" x14ac:dyDescent="0.2">
      <c r="C77" s="59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9" spans="1:18" ht="12.75" customHeight="1" x14ac:dyDescent="0.4">
      <c r="D79" s="47"/>
      <c r="F79" s="60"/>
    </row>
  </sheetData>
  <mergeCells count="7">
    <mergeCell ref="C2:Q2"/>
    <mergeCell ref="C3:Q3"/>
    <mergeCell ref="C4:Q4"/>
    <mergeCell ref="D9:E9"/>
    <mergeCell ref="D70:E70"/>
    <mergeCell ref="C5:Q5"/>
    <mergeCell ref="D63:E6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Header>&amp;R&amp;"-,Regular"&amp;11 2020 Exhibit B
Plan v Actual Variances by Program
EEP-2018-0002</oddHeader>
    <oddFooter><![CDATA[&C&"-,Regular"&11Page &P of &N&R&"-,Regular"&11&F]]>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U79"/>
  <sheetViews>
    <sheetView view="pageLayout" topLeftCell="D1" zoomScale="90" zoomScaleNormal="90" zoomScaleSheetLayoutView="55" zoomScalePageLayoutView="90" workbookViewId="0">
      <selection activeCell="B46" sqref="B46"/>
    </sheetView>
  </sheetViews>
  <sheetFormatPr defaultColWidth="9.140625" defaultRowHeight="12.75" outlineLevelCol="1" x14ac:dyDescent="0.2"/>
  <cols>
    <col min="1" max="1" customWidth="true" hidden="true" style="1" width="20.85546875" outlineLevel="1" collapsed="false"/>
    <col min="2" max="3" customWidth="true" hidden="true" style="1" width="9.140625" outlineLevel="1" collapsed="false"/>
    <col min="4" max="4" customWidth="true" style="20" width="38.85546875" collapsed="true"/>
    <col min="5" max="5" customWidth="true" style="20" width="10.0" collapsed="false"/>
    <col min="6" max="6" customWidth="true" style="20" width="3.0" collapsed="false"/>
    <col min="7" max="8" bestFit="true" customWidth="true" style="20" width="12.0" collapsed="false"/>
    <col min="9" max="9" bestFit="true" customWidth="true" style="20" width="11.5703125" collapsed="false"/>
    <col min="10" max="10" bestFit="true" customWidth="true" style="20" width="10.5703125" collapsed="false"/>
    <col min="11" max="11" bestFit="true" customWidth="true" style="20" width="8.5703125" collapsed="false"/>
    <col min="12" max="12" bestFit="true" customWidth="true" style="20" width="11.140625" collapsed="false"/>
    <col min="13" max="13" bestFit="true" customWidth="true" style="20" width="8.7109375" collapsed="false"/>
    <col min="14" max="14" bestFit="true" customWidth="true" style="20" width="10.5703125" collapsed="false"/>
    <col min="15" max="17" customWidth="true" style="20" width="14.28515625" collapsed="false"/>
    <col min="18" max="18" bestFit="true" customWidth="true" style="20" width="10.5703125" collapsed="false"/>
    <col min="19" max="23" customWidth="true" style="1" width="9.140625" collapsed="false"/>
    <col min="24" max="16384" style="1" width="9.140625" collapsed="false"/>
  </cols>
  <sheetData>
    <row r="2" spans="1:21" ht="15.75" customHeight="1" x14ac:dyDescent="0.25">
      <c r="D2" s="106" t="s">
        <v>15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1" ht="15.75" customHeight="1" x14ac:dyDescent="0.25">
      <c r="D3" s="106" t="str">
        <f>'Elec Gross'!C3</f>
        <v>2020 Iowa Energy Efficiency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21" ht="15.75" customHeight="1" x14ac:dyDescent="0.25">
      <c r="D4" s="106" t="s">
        <v>16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21" ht="18.75" x14ac:dyDescent="0.3">
      <c r="D5" s="111" t="s">
        <v>18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7" spans="1:21" x14ac:dyDescent="0.2">
      <c r="D7" s="21"/>
      <c r="E7" s="21"/>
      <c r="F7" s="22"/>
      <c r="G7" s="23"/>
      <c r="H7" s="24" t="s">
        <v>5</v>
      </c>
      <c r="I7" s="23"/>
      <c r="J7" s="22"/>
      <c r="K7" s="23"/>
      <c r="L7" s="24" t="s">
        <v>5</v>
      </c>
      <c r="M7" s="23"/>
      <c r="N7" s="22"/>
      <c r="O7" s="23"/>
      <c r="P7" s="23"/>
      <c r="Q7" s="23"/>
      <c r="R7" s="22"/>
    </row>
    <row r="8" spans="1:21" x14ac:dyDescent="0.2">
      <c r="D8" s="25"/>
      <c r="E8" s="25"/>
      <c r="F8" s="26"/>
      <c r="G8" s="27" t="s">
        <v>2</v>
      </c>
      <c r="H8" s="27" t="s">
        <v>3</v>
      </c>
      <c r="I8" s="27"/>
      <c r="J8" s="28" t="s">
        <v>6</v>
      </c>
      <c r="K8" s="27" t="s">
        <v>2</v>
      </c>
      <c r="L8" s="27" t="s">
        <v>3</v>
      </c>
      <c r="M8" s="27"/>
      <c r="N8" s="28" t="s">
        <v>6</v>
      </c>
      <c r="O8" s="27" t="s">
        <v>2</v>
      </c>
      <c r="P8" s="27" t="s">
        <v>3</v>
      </c>
      <c r="Q8" s="27"/>
      <c r="R8" s="28" t="s">
        <v>6</v>
      </c>
    </row>
    <row r="9" spans="1:21" x14ac:dyDescent="0.2">
      <c r="A9" s="1" t="s">
        <v>20</v>
      </c>
      <c r="B9" s="1" t="s">
        <v>21</v>
      </c>
      <c r="C9" s="1" t="s">
        <v>22</v>
      </c>
      <c r="D9" s="38" t="s">
        <v>11</v>
      </c>
      <c r="E9" s="109" t="s">
        <v>10</v>
      </c>
      <c r="F9" s="110"/>
      <c r="G9" s="27" t="s">
        <v>1</v>
      </c>
      <c r="H9" s="27" t="s">
        <v>1</v>
      </c>
      <c r="I9" s="27" t="s">
        <v>4</v>
      </c>
      <c r="J9" s="28" t="s">
        <v>7</v>
      </c>
      <c r="K9" s="27" t="s">
        <v>0</v>
      </c>
      <c r="L9" s="27" t="s">
        <v>0</v>
      </c>
      <c r="M9" s="27" t="s">
        <v>4</v>
      </c>
      <c r="N9" s="28" t="s">
        <v>7</v>
      </c>
      <c r="O9" s="29" t="s">
        <v>8</v>
      </c>
      <c r="P9" s="29" t="s">
        <v>8</v>
      </c>
      <c r="Q9" s="29" t="s">
        <v>4</v>
      </c>
      <c r="R9" s="52" t="s">
        <v>7</v>
      </c>
    </row>
    <row r="10" spans="1:21" s="2" customFormat="1" x14ac:dyDescent="0.2">
      <c r="A10" s="1">
        <f>IF('Elec Gross'!A10="","",'Elec Gross'!A10)</f>
        <v>17802</v>
      </c>
      <c r="B10" s="1" t="str">
        <f>IF('Elec Gross'!B10="","",'Elec Gross'!B10)</f>
        <v>Res</v>
      </c>
      <c r="C10" s="1">
        <v>0.70000000000000007</v>
      </c>
      <c r="D10" s="21" t="str">
        <f>IF('Elec Gross'!C10="","",'Elec Gross'!C10)</f>
        <v>Residential Equipment</v>
      </c>
      <c r="E10" s="14">
        <f>IF('Elec Gross'!D10="","",'Elec Gross'!D10)</f>
        <v>10864</v>
      </c>
      <c r="F10" s="16" t="str">
        <f>IF('Elec Gross'!E10="","",'Elec Gross'!E10)</f>
        <v/>
      </c>
      <c r="G10" s="13">
        <f>IFERROR(VLOOKUP(A10,Net!$A:$D,3,0),0)</f>
        <v>1796084.8100000003</v>
      </c>
      <c r="H10" s="31">
        <v>2365838.2526100222</v>
      </c>
      <c r="I10" s="31">
        <f>H10-G10</f>
        <v>569753.44261002191</v>
      </c>
      <c r="J10" s="61">
        <f>IF(G10&gt;0,I10/G10,0)</f>
        <v>0.3172196766198484</v>
      </c>
      <c r="K10" s="13">
        <f>IFERROR(VLOOKUP(A10,Net!$A:$D,4,0),0)</f>
        <v>1655.5961207342459</v>
      </c>
      <c r="L10" s="31">
        <v>1391.8224600000074</v>
      </c>
      <c r="M10" s="31">
        <f>L10-K10</f>
        <v>-263.77366073423855</v>
      </c>
      <c r="N10" s="61">
        <f>IF(K10&gt;0,M10/K10,0)</f>
        <v>-0.15932246846365927</v>
      </c>
      <c r="O10" s="62">
        <f>'Elec Gross'!N10</f>
        <v>3408060.2233743765</v>
      </c>
      <c r="P10" s="62">
        <f>'Elec Gross'!O10</f>
        <v>2631257.0625723987</v>
      </c>
      <c r="Q10" s="63">
        <f t="shared" ref="Q10:Q11" si="0">P10-O10</f>
        <v>-776803.16080197785</v>
      </c>
      <c r="R10" s="64">
        <f t="shared" ref="R10:R11" si="1">IF(O10&gt;0,Q10/O10,0)</f>
        <v>-0.22793117195354379</v>
      </c>
      <c r="S10" s="12"/>
      <c r="T10" s="4"/>
      <c r="U10" s="3"/>
    </row>
    <row r="11" spans="1:21" s="2" customFormat="1" x14ac:dyDescent="0.2">
      <c r="A11" s="1">
        <f>IF('Elec Gross'!A11="","",'Elec Gross'!A11)</f>
        <v>17808</v>
      </c>
      <c r="B11" s="1" t="str">
        <f>IF('Elec Gross'!B11="","",'Elec Gross'!B11)</f>
        <v>Res</v>
      </c>
      <c r="C11" s="1">
        <v>1</v>
      </c>
      <c r="D11" s="25" t="str">
        <f>IF('Elec Gross'!C11="","",'Elec Gross'!C11)</f>
        <v>Residential Assessment</v>
      </c>
      <c r="E11" s="14">
        <f>IF('Elec Gross'!D11="","",'Elec Gross'!D11)</f>
        <v>17296</v>
      </c>
      <c r="F11" s="16" t="str">
        <f>IF('Elec Gross'!E11="","",'Elec Gross'!E11)</f>
        <v/>
      </c>
      <c r="G11" s="14">
        <f>IFERROR(VLOOKUP(A11,Net!$A:$D,3,0),0)</f>
        <v>4649884.8</v>
      </c>
      <c r="H11" s="16">
        <v>2213913.8868515268</v>
      </c>
      <c r="I11" s="16">
        <f t="shared" ref="I11:I25" si="2">H11-G11</f>
        <v>-2435970.913148473</v>
      </c>
      <c r="J11" s="64">
        <f t="shared" ref="J11:J25" si="3">IF(G11&gt;0,I11/G11,0)</f>
        <v>-0.52387769115236427</v>
      </c>
      <c r="K11" s="16">
        <f>IFERROR(VLOOKUP(A11,Net!$A:$D,4,0),0)</f>
        <v>545.9310574136457</v>
      </c>
      <c r="L11" s="16">
        <v>254.72174549997399</v>
      </c>
      <c r="M11" s="16">
        <f t="shared" ref="M11:M25" si="4">L11-K11</f>
        <v>-291.20931191367174</v>
      </c>
      <c r="N11" s="64">
        <f t="shared" ref="N11:N25" si="5">IF(K11&gt;0,M11/K11,0)</f>
        <v>-0.53341774196412095</v>
      </c>
      <c r="O11" s="63">
        <f>'Elec Gross'!N11</f>
        <v>1029171.6326677876</v>
      </c>
      <c r="P11" s="63">
        <f>'Elec Gross'!O11</f>
        <v>680706.46088722988</v>
      </c>
      <c r="Q11" s="63">
        <f t="shared" si="0"/>
        <v>-348465.17178055772</v>
      </c>
      <c r="R11" s="64">
        <f t="shared" si="1"/>
        <v>-0.33858800681988954</v>
      </c>
      <c r="S11" s="12"/>
      <c r="T11" s="4"/>
      <c r="U11" s="3"/>
    </row>
    <row r="12" spans="1:21" s="2" customFormat="1" x14ac:dyDescent="0.2">
      <c r="A12" s="1">
        <f>IF('Elec Gross'!A12="","",'Elec Gross'!A12)</f>
        <v>17860</v>
      </c>
      <c r="B12" s="1" t="str">
        <f>IF('Elec Gross'!B12="","",'Elec Gross'!B12)</f>
        <v>Res</v>
      </c>
      <c r="C12" s="1">
        <v>1</v>
      </c>
      <c r="D12" s="25" t="str">
        <f>IF('Elec Gross'!C12="","",'Elec Gross'!C12)</f>
        <v>Residential Behavioral</v>
      </c>
      <c r="E12" s="14">
        <f>IF('Elec Gross'!D12="","",'Elec Gross'!D12)</f>
        <v>373868</v>
      </c>
      <c r="F12" s="16" t="str">
        <f>IF('Elec Gross'!E12="","",'Elec Gross'!E12)</f>
        <v/>
      </c>
      <c r="G12" s="14">
        <f>IFERROR(VLOOKUP(A12,Net!$A:$D,3,0),0)</f>
        <v>29499800</v>
      </c>
      <c r="H12" s="16">
        <v>32631921.399999999</v>
      </c>
      <c r="I12" s="16">
        <f t="shared" si="2"/>
        <v>3132121.3999999985</v>
      </c>
      <c r="J12" s="64">
        <f t="shared" si="3"/>
        <v>0.10617432660560405</v>
      </c>
      <c r="K12" s="16">
        <f>IFERROR(VLOOKUP(A12,Net!$A:$D,4,0),0)</f>
        <v>9599.6495941435878</v>
      </c>
      <c r="L12" s="16">
        <v>10747.569999999998</v>
      </c>
      <c r="M12" s="16">
        <f t="shared" si="4"/>
        <v>1147.9204058564101</v>
      </c>
      <c r="N12" s="64">
        <f t="shared" si="5"/>
        <v>0.11957940699801338</v>
      </c>
      <c r="O12" s="63">
        <f>'Elec Gross'!N12</f>
        <v>1498000</v>
      </c>
      <c r="P12" s="63">
        <f>'Elec Gross'!O12</f>
        <v>872062.67640257033</v>
      </c>
      <c r="Q12" s="63">
        <f t="shared" ref="Q12:Q25" si="6">P12-O12</f>
        <v>-625937.32359742967</v>
      </c>
      <c r="R12" s="64">
        <f t="shared" ref="R12:R25" si="7">IF(O12&gt;0,Q12/O12,0)</f>
        <v>-0.41784868063913866</v>
      </c>
      <c r="S12" s="12"/>
      <c r="T12" s="4"/>
      <c r="U12" s="3"/>
    </row>
    <row r="13" spans="1:21" s="2" customFormat="1" x14ac:dyDescent="0.2">
      <c r="A13" s="1">
        <f>IF('Elec Gross'!A13="","",'Elec Gross'!A13)</f>
        <v>17857</v>
      </c>
      <c r="B13" s="1" t="str">
        <f>IF('Elec Gross'!B13="","",'Elec Gross'!B13)</f>
        <v>Res</v>
      </c>
      <c r="C13" s="1">
        <v>0.59</v>
      </c>
      <c r="D13" s="25" t="str">
        <f>IF('Elec Gross'!C13="","",'Elec Gross'!C13)</f>
        <v>Residential Appliance Recycling</v>
      </c>
      <c r="E13" s="14">
        <f>IF('Elec Gross'!D13="","",'Elec Gross'!D13)</f>
        <v>3817</v>
      </c>
      <c r="F13" s="16" t="str">
        <f>IF('Elec Gross'!E13="","",'Elec Gross'!E13)</f>
        <v/>
      </c>
      <c r="G13" s="14">
        <f>IFERROR(VLOOKUP(A13,Net!$A:$D,3,0),0)</f>
        <v>2890863.0300000003</v>
      </c>
      <c r="H13" s="16">
        <v>1608097.8168000695</v>
      </c>
      <c r="I13" s="16">
        <f t="shared" si="2"/>
        <v>-1282765.2131999307</v>
      </c>
      <c r="J13" s="64">
        <f t="shared" si="3"/>
        <v>-0.44373088585934511</v>
      </c>
      <c r="K13" s="16">
        <f>IFERROR(VLOOKUP(A13,Net!$A:$D,4,0),0)</f>
        <v>402.36065888277847</v>
      </c>
      <c r="L13" s="16">
        <v>222.08166400000417</v>
      </c>
      <c r="M13" s="16">
        <f t="shared" si="4"/>
        <v>-180.2789948827743</v>
      </c>
      <c r="N13" s="64">
        <f t="shared" si="5"/>
        <v>-0.44805323508354178</v>
      </c>
      <c r="O13" s="63">
        <f>'Elec Gross'!N13</f>
        <v>1082836.2336634682</v>
      </c>
      <c r="P13" s="63">
        <f>'Elec Gross'!O13</f>
        <v>498772.79560202954</v>
      </c>
      <c r="Q13" s="63">
        <f t="shared" si="6"/>
        <v>-584063.43806143862</v>
      </c>
      <c r="R13" s="64">
        <f t="shared" si="7"/>
        <v>-0.53938298322861455</v>
      </c>
      <c r="S13" s="12"/>
      <c r="T13" s="4"/>
      <c r="U13" s="3"/>
    </row>
    <row r="14" spans="1:21" s="2" customFormat="1" x14ac:dyDescent="0.2">
      <c r="A14" s="1">
        <f>IF('Elec Gross'!A14="","",'Elec Gross'!A14)</f>
        <v>17839</v>
      </c>
      <c r="B14" s="1" t="str">
        <f>IF('Elec Gross'!B14="","",'Elec Gross'!B14)</f>
        <v>Res</v>
      </c>
      <c r="C14" s="1">
        <v>1</v>
      </c>
      <c r="D14" s="25" t="str">
        <f>IF('Elec Gross'!C14="","",'Elec Gross'!C14)</f>
        <v>Residential Low Income</v>
      </c>
      <c r="E14" s="14">
        <f>IF('Elec Gross'!D14="","",'Elec Gross'!D14)</f>
        <v>192676</v>
      </c>
      <c r="F14" s="16" t="str">
        <f>IF('Elec Gross'!E14="","",'Elec Gross'!E14)</f>
        <v/>
      </c>
      <c r="G14" s="14">
        <f>IFERROR(VLOOKUP(A14,Net!$A:$D,3,0),0)</f>
        <v>72662.739999999991</v>
      </c>
      <c r="H14" s="16">
        <v>2899530.97</v>
      </c>
      <c r="I14" s="16">
        <f t="shared" si="2"/>
        <v>2826868.2300000004</v>
      </c>
      <c r="J14" s="64">
        <f t="shared" si="3"/>
        <v>38.903958617580358</v>
      </c>
      <c r="K14" s="16">
        <f>IFERROR(VLOOKUP(A14,Net!$A:$D,4,0),0)</f>
        <v>28.329348816029142</v>
      </c>
      <c r="L14" s="16">
        <v>346.61500000000012</v>
      </c>
      <c r="M14" s="16">
        <f t="shared" si="4"/>
        <v>318.28565118397097</v>
      </c>
      <c r="N14" s="64">
        <f t="shared" si="5"/>
        <v>11.235191223452354</v>
      </c>
      <c r="O14" s="63">
        <f>'Elec Gross'!N14</f>
        <v>741311.91992932884</v>
      </c>
      <c r="P14" s="63">
        <f>'Elec Gross'!O14</f>
        <v>741205.90547790693</v>
      </c>
      <c r="Q14" s="63">
        <f t="shared" si="6"/>
        <v>-106.01445142191369</v>
      </c>
      <c r="R14" s="64">
        <f t="shared" si="7"/>
        <v>-1.4300923615530198E-4</v>
      </c>
      <c r="S14" s="12"/>
      <c r="T14" s="4"/>
      <c r="U14" s="3"/>
    </row>
    <row r="15" spans="1:21" s="2" customFormat="1" x14ac:dyDescent="0.2">
      <c r="A15" s="1">
        <f>IF('Elec Gross'!A15="","",'Elec Gross'!A15)</f>
        <v>17849</v>
      </c>
      <c r="B15" s="1" t="str">
        <f>IF('Elec Gross'!B15="","",'Elec Gross'!B15)</f>
        <v>Res</v>
      </c>
      <c r="C15" s="1">
        <v>1</v>
      </c>
      <c r="D15" s="25" t="str">
        <f>IF('Elec Gross'!C15="","",'Elec Gross'!C15)</f>
        <v>Residential Education</v>
      </c>
      <c r="E15" s="14">
        <f>IF('Elec Gross'!D15="","",'Elec Gross'!D15)</f>
        <v>0</v>
      </c>
      <c r="F15" s="16" t="str">
        <f>IF('Elec Gross'!E15="","",'Elec Gross'!E15)</f>
        <v/>
      </c>
      <c r="G15" s="14">
        <f>IFERROR(VLOOKUP(A15,Net!$A:$D,3,0),0)</f>
        <v>0</v>
      </c>
      <c r="H15" s="16">
        <v>0</v>
      </c>
      <c r="I15" s="16">
        <f t="shared" si="2"/>
        <v>0</v>
      </c>
      <c r="J15" s="64">
        <f t="shared" si="3"/>
        <v>0</v>
      </c>
      <c r="K15" s="16">
        <f>IFERROR(VLOOKUP(A15,Net!$A:$D,4,0),0)</f>
        <v>0</v>
      </c>
      <c r="L15" s="16">
        <v>0</v>
      </c>
      <c r="M15" s="16">
        <f t="shared" si="4"/>
        <v>0</v>
      </c>
      <c r="N15" s="64">
        <f t="shared" si="5"/>
        <v>0</v>
      </c>
      <c r="O15" s="63">
        <f>'Elec Gross'!N15</f>
        <v>180000</v>
      </c>
      <c r="P15" s="63">
        <f>'Elec Gross'!O15</f>
        <v>151194.5781518124</v>
      </c>
      <c r="Q15" s="63">
        <f t="shared" si="6"/>
        <v>-28805.421848187601</v>
      </c>
      <c r="R15" s="64">
        <f t="shared" si="7"/>
        <v>-0.16003012137882</v>
      </c>
      <c r="S15" s="12"/>
      <c r="T15" s="4"/>
      <c r="U15" s="3"/>
    </row>
    <row r="16" spans="1:21" s="2" customFormat="1" x14ac:dyDescent="0.2">
      <c r="A16" s="1">
        <f>IF('Elec Gross'!A16="","",'Elec Gross'!A16)</f>
        <v>17805</v>
      </c>
      <c r="B16" s="1" t="str">
        <f>IF('Elec Gross'!B16="","",'Elec Gross'!B16)</f>
        <v>NonRes</v>
      </c>
      <c r="C16" s="1">
        <v>0.7</v>
      </c>
      <c r="D16" s="25" t="str">
        <f>IF('Elec Gross'!C16="","",'Elec Gross'!C16)</f>
        <v>Nonresidential Equipment</v>
      </c>
      <c r="E16" s="14">
        <f>IF('Elec Gross'!D16="","",'Elec Gross'!D16)</f>
        <v>141449</v>
      </c>
      <c r="F16" s="16" t="str">
        <f>IF('Elec Gross'!E16="","",'Elec Gross'!E16)</f>
        <v/>
      </c>
      <c r="G16" s="14">
        <f>IFERROR(VLOOKUP(A16,Net!$A:$D,3,0),0)</f>
        <v>18803398.5</v>
      </c>
      <c r="H16" s="16">
        <v>19052040.949900001</v>
      </c>
      <c r="I16" s="16">
        <f t="shared" si="2"/>
        <v>248642.44990000129</v>
      </c>
      <c r="J16" s="64">
        <f t="shared" si="3"/>
        <v>1.3223271840992003E-2</v>
      </c>
      <c r="K16" s="16">
        <f>IFERROR(VLOOKUP(A16,Net!$A:$D,4,0),0)</f>
        <v>6688.6692676233233</v>
      </c>
      <c r="L16" s="16">
        <v>2754.9990999999995</v>
      </c>
      <c r="M16" s="16">
        <f t="shared" si="4"/>
        <v>-3933.6701676233238</v>
      </c>
      <c r="N16" s="64">
        <f t="shared" si="5"/>
        <v>-0.58810953423341705</v>
      </c>
      <c r="O16" s="63">
        <f>'Elec Gross'!N16</f>
        <v>5652893.1785321385</v>
      </c>
      <c r="P16" s="63">
        <f>'Elec Gross'!O16</f>
        <v>4155013.4146533748</v>
      </c>
      <c r="Q16" s="63">
        <f t="shared" si="6"/>
        <v>-1497879.7638787637</v>
      </c>
      <c r="R16" s="64">
        <f t="shared" si="7"/>
        <v>-0.26497577728290123</v>
      </c>
      <c r="S16" s="12"/>
      <c r="T16" s="4"/>
      <c r="U16" s="3"/>
    </row>
    <row r="17" spans="1:21" s="2" customFormat="1" x14ac:dyDescent="0.2">
      <c r="A17" s="1">
        <f>IF('Elec Gross'!A17="","",'Elec Gross'!A17)</f>
        <v>17817</v>
      </c>
      <c r="B17" s="1" t="str">
        <f>IF('Elec Gross'!B17="","",'Elec Gross'!B17)</f>
        <v>NonRes</v>
      </c>
      <c r="C17" s="1">
        <v>0.8</v>
      </c>
      <c r="D17" s="25" t="str">
        <f>IF('Elec Gross'!C17="","",'Elec Gross'!C17)</f>
        <v>Nonresidential Energy Solutions</v>
      </c>
      <c r="E17" s="14">
        <f>IF('Elec Gross'!D17="","",'Elec Gross'!D17)</f>
        <v>145</v>
      </c>
      <c r="F17" s="65" t="str">
        <f>IF('Elec Gross'!E17="","",'Elec Gross'!E17)</f>
        <v/>
      </c>
      <c r="G17" s="14">
        <f>IFERROR(VLOOKUP(A17,Net!$A:$D,3,0),0)</f>
        <v>51222450.800000012</v>
      </c>
      <c r="H17" s="16">
        <v>17416231.892719999</v>
      </c>
      <c r="I17" s="16">
        <f t="shared" si="2"/>
        <v>-33806218.907280013</v>
      </c>
      <c r="J17" s="64">
        <f t="shared" si="3"/>
        <v>-0.65998831331358332</v>
      </c>
      <c r="K17" s="16">
        <f>IFERROR(VLOOKUP(A17,Net!$A:$D,4,0),0)</f>
        <v>9953.8910543634975</v>
      </c>
      <c r="L17" s="16">
        <v>2333.07816</v>
      </c>
      <c r="M17" s="16">
        <f t="shared" si="4"/>
        <v>-7620.8128943634974</v>
      </c>
      <c r="N17" s="64">
        <f t="shared" si="5"/>
        <v>-0.76561144307710238</v>
      </c>
      <c r="O17" s="63">
        <f>'Elec Gross'!N17</f>
        <v>9564685.5980297588</v>
      </c>
      <c r="P17" s="63">
        <f>'Elec Gross'!O17</f>
        <v>4634677.6484052995</v>
      </c>
      <c r="Q17" s="63">
        <f t="shared" si="6"/>
        <v>-4930007.9496244593</v>
      </c>
      <c r="R17" s="64">
        <f t="shared" si="7"/>
        <v>-0.51543857862301268</v>
      </c>
      <c r="S17" s="12"/>
      <c r="T17" s="4"/>
      <c r="U17" s="3"/>
    </row>
    <row r="18" spans="1:21" s="2" customFormat="1" x14ac:dyDescent="0.2">
      <c r="A18" s="1">
        <f>IF('Elec Gross'!A18="","",'Elec Gross'!A18)</f>
        <v>17804</v>
      </c>
      <c r="B18" s="1" t="str">
        <f>IF('Elec Gross'!B18="","",'Elec Gross'!B18)</f>
        <v>NonRes</v>
      </c>
      <c r="C18" s="1">
        <v>0.79999999999999993</v>
      </c>
      <c r="D18" s="25" t="str">
        <f>IF('Elec Gross'!C18="","",'Elec Gross'!C18)</f>
        <v>Commercial New Construction</v>
      </c>
      <c r="E18" s="14">
        <f>IF('Elec Gross'!D18="","",'Elec Gross'!D18)</f>
        <v>488</v>
      </c>
      <c r="F18" s="16" t="str">
        <f>IF('Elec Gross'!E18="","",'Elec Gross'!E18)</f>
        <v/>
      </c>
      <c r="G18" s="14">
        <f>IFERROR(VLOOKUP(A18,Net!$A:$D,3,0),0)</f>
        <v>20863253.999999996</v>
      </c>
      <c r="H18" s="16">
        <v>30521819.199999999</v>
      </c>
      <c r="I18" s="16">
        <f t="shared" si="2"/>
        <v>9658565.200000003</v>
      </c>
      <c r="J18" s="64">
        <f t="shared" si="3"/>
        <v>0.46294624989946459</v>
      </c>
      <c r="K18" s="16">
        <f>IFERROR(VLOOKUP(A18,Net!$A:$D,4,0),0)</f>
        <v>4468.3864915572221</v>
      </c>
      <c r="L18" s="16">
        <v>12518.400000000001</v>
      </c>
      <c r="M18" s="16">
        <f t="shared" si="4"/>
        <v>8050.0135084427793</v>
      </c>
      <c r="N18" s="64">
        <f t="shared" si="5"/>
        <v>1.8015481703860778</v>
      </c>
      <c r="O18" s="63">
        <f>'Elec Gross'!N18</f>
        <v>5260832</v>
      </c>
      <c r="P18" s="63">
        <f>'Elec Gross'!O18</f>
        <v>6510822.151599641</v>
      </c>
      <c r="Q18" s="63">
        <f t="shared" si="6"/>
        <v>1249990.151599641</v>
      </c>
      <c r="R18" s="64">
        <f t="shared" si="7"/>
        <v>0.237603130379309</v>
      </c>
      <c r="S18" s="12"/>
      <c r="T18" s="4"/>
      <c r="U18" s="3"/>
    </row>
    <row r="19" spans="1:21" s="2" customFormat="1" x14ac:dyDescent="0.2">
      <c r="A19" s="1">
        <f>IF('Elec Gross'!A19="","",'Elec Gross'!A19)</f>
        <v>17813</v>
      </c>
      <c r="B19" s="1" t="str">
        <f>IF('Elec Gross'!B19="","",'Elec Gross'!B19)</f>
        <v>NonRes</v>
      </c>
      <c r="C19" s="1">
        <v>1</v>
      </c>
      <c r="D19" s="25" t="str">
        <f>IF('Elec Gross'!C19="","",'Elec Gross'!C19)</f>
        <v>Income Qualified Multifamily Housing</v>
      </c>
      <c r="E19" s="14">
        <f>IF('Elec Gross'!D19="","",'Elec Gross'!D19)</f>
        <v>2162</v>
      </c>
      <c r="F19" s="16" t="str">
        <f>IF('Elec Gross'!E19="","",'Elec Gross'!E19)</f>
        <v/>
      </c>
      <c r="G19" s="14">
        <f>IFERROR(VLOOKUP(A19,Net!$A:$D,3,0),0)</f>
        <v>2510599.6</v>
      </c>
      <c r="H19" s="16">
        <v>153723.35710000002</v>
      </c>
      <c r="I19" s="16">
        <f t="shared" si="2"/>
        <v>-2356876.2429</v>
      </c>
      <c r="J19" s="64">
        <f t="shared" si="3"/>
        <v>-0.93877026145467402</v>
      </c>
      <c r="K19" s="16">
        <f>IFERROR(VLOOKUP(A19,Net!$A:$D,4,0),0)</f>
        <v>549.89286120619124</v>
      </c>
      <c r="L19" s="16">
        <v>26.133200000000009</v>
      </c>
      <c r="M19" s="16">
        <f t="shared" si="4"/>
        <v>-523.75966120619125</v>
      </c>
      <c r="N19" s="64">
        <f t="shared" si="5"/>
        <v>-0.95247583330564289</v>
      </c>
      <c r="O19" s="63">
        <f>'Elec Gross'!N19</f>
        <v>707985.03907853831</v>
      </c>
      <c r="P19" s="63">
        <f>'Elec Gross'!O19</f>
        <v>332756.17103585653</v>
      </c>
      <c r="Q19" s="63">
        <f t="shared" si="6"/>
        <v>-375228.86804268177</v>
      </c>
      <c r="R19" s="64">
        <f t="shared" si="7"/>
        <v>-0.52999547636070432</v>
      </c>
      <c r="S19" s="12"/>
      <c r="T19" s="4"/>
      <c r="U19" s="3"/>
    </row>
    <row r="20" spans="1:21" s="2" customFormat="1" x14ac:dyDescent="0.2">
      <c r="A20" s="1">
        <f>IF('Elec Gross'!A20="","",'Elec Gross'!A20)</f>
        <v>17848</v>
      </c>
      <c r="B20" s="1" t="str">
        <f>IF('Elec Gross'!B20="","",'Elec Gross'!B20)</f>
        <v>NonRes</v>
      </c>
      <c r="C20" s="1">
        <v>1</v>
      </c>
      <c r="D20" s="25" t="str">
        <f>IF('Elec Gross'!C20="","",'Elec Gross'!C20)</f>
        <v>Nonresidential Education</v>
      </c>
      <c r="E20" s="14">
        <f>IF('Elec Gross'!D20="","",'Elec Gross'!D20)</f>
        <v>0</v>
      </c>
      <c r="F20" s="16" t="str">
        <f>IF('Elec Gross'!E20="","",'Elec Gross'!E20)</f>
        <v/>
      </c>
      <c r="G20" s="14">
        <f>IFERROR(VLOOKUP(A20,Net!$A:$D,3,0),0)</f>
        <v>0</v>
      </c>
      <c r="H20" s="16">
        <v>0</v>
      </c>
      <c r="I20" s="16">
        <f t="shared" si="2"/>
        <v>0</v>
      </c>
      <c r="J20" s="64">
        <f t="shared" si="3"/>
        <v>0</v>
      </c>
      <c r="K20" s="16">
        <f>IFERROR(VLOOKUP(A20,Net!$A:$D,4,0),0)</f>
        <v>0</v>
      </c>
      <c r="L20" s="16">
        <v>0</v>
      </c>
      <c r="M20" s="16">
        <f t="shared" si="4"/>
        <v>0</v>
      </c>
      <c r="N20" s="64">
        <f t="shared" si="5"/>
        <v>0</v>
      </c>
      <c r="O20" s="63">
        <f>'Elec Gross'!N20</f>
        <v>420000</v>
      </c>
      <c r="P20" s="63">
        <f>'Elec Gross'!O20</f>
        <v>273586.27521187952</v>
      </c>
      <c r="Q20" s="63">
        <f t="shared" si="6"/>
        <v>-146413.72478812048</v>
      </c>
      <c r="R20" s="64">
        <f t="shared" si="7"/>
        <v>-0.34860410663838209</v>
      </c>
      <c r="S20" s="12"/>
      <c r="T20" s="4"/>
      <c r="U20" s="3"/>
    </row>
    <row r="21" spans="1:21" s="2" customFormat="1" x14ac:dyDescent="0.2">
      <c r="A21" s="1">
        <f>IF('Elec Gross'!A21="","",'Elec Gross'!A21)</f>
        <v>17838</v>
      </c>
      <c r="B21" s="1" t="str">
        <f>IF('Elec Gross'!B21="","",'Elec Gross'!B21)</f>
        <v>Other</v>
      </c>
      <c r="C21" s="1">
        <v>1</v>
      </c>
      <c r="D21" s="25" t="str">
        <f>IF('Elec Gross'!C21="","",'Elec Gross'!C21)</f>
        <v>Trees</v>
      </c>
      <c r="E21" s="14">
        <f>IF('Elec Gross'!D21="","",'Elec Gross'!D21)</f>
        <v>47</v>
      </c>
      <c r="F21" s="16" t="str">
        <f>IF('Elec Gross'!E21="","",'Elec Gross'!E21)</f>
        <v/>
      </c>
      <c r="G21" s="14">
        <f>IFERROR(VLOOKUP(A21,Net!$A:$D,3,0),0)</f>
        <v>0</v>
      </c>
      <c r="H21" s="16">
        <v>0</v>
      </c>
      <c r="I21" s="16">
        <f t="shared" si="2"/>
        <v>0</v>
      </c>
      <c r="J21" s="64">
        <f t="shared" si="3"/>
        <v>0</v>
      </c>
      <c r="K21" s="16">
        <f>IFERROR(VLOOKUP(A21,Net!$A:$D,4,0),0)</f>
        <v>0</v>
      </c>
      <c r="L21" s="16">
        <v>0</v>
      </c>
      <c r="M21" s="16">
        <f t="shared" si="4"/>
        <v>0</v>
      </c>
      <c r="N21" s="64">
        <f t="shared" si="5"/>
        <v>0</v>
      </c>
      <c r="O21" s="63">
        <f>'Elec Gross'!N21</f>
        <v>105000</v>
      </c>
      <c r="P21" s="63">
        <f>'Elec Gross'!O21</f>
        <v>85526.68</v>
      </c>
      <c r="Q21" s="63">
        <f t="shared" si="6"/>
        <v>-19473.320000000007</v>
      </c>
      <c r="R21" s="64">
        <f t="shared" si="7"/>
        <v>-0.18546019047619056</v>
      </c>
      <c r="S21" s="12"/>
      <c r="T21" s="4"/>
      <c r="U21" s="3"/>
    </row>
    <row r="22" spans="1:21" s="2" customFormat="1" x14ac:dyDescent="0.2">
      <c r="A22" s="1">
        <f>IF('Elec Gross'!A22="","",'Elec Gross'!A22)</f>
        <v>17842</v>
      </c>
      <c r="B22" s="1" t="str">
        <f>IF('Elec Gross'!B22="","",'Elec Gross'!B22)</f>
        <v>Other</v>
      </c>
      <c r="C22" s="1">
        <v>1</v>
      </c>
      <c r="D22" s="25" t="str">
        <f>IF('Elec Gross'!C22="","",'Elec Gross'!C22)</f>
        <v>Assessments</v>
      </c>
      <c r="E22" s="14">
        <f>IF('Elec Gross'!D22="","",'Elec Gross'!D22)</f>
        <v>0</v>
      </c>
      <c r="F22" s="16" t="str">
        <f>IF('Elec Gross'!E22="","",'Elec Gross'!E22)</f>
        <v/>
      </c>
      <c r="G22" s="14">
        <f>IFERROR(VLOOKUP(A22,Net!$A:$D,3,0),0)</f>
        <v>0</v>
      </c>
      <c r="H22" s="16">
        <v>0</v>
      </c>
      <c r="I22" s="16">
        <f t="shared" si="2"/>
        <v>0</v>
      </c>
      <c r="J22" s="64">
        <f t="shared" si="3"/>
        <v>0</v>
      </c>
      <c r="K22" s="16">
        <f>IFERROR(VLOOKUP(A22,Net!$A:$D,4,0),0)</f>
        <v>0</v>
      </c>
      <c r="L22" s="16">
        <v>0</v>
      </c>
      <c r="M22" s="16">
        <f t="shared" si="4"/>
        <v>0</v>
      </c>
      <c r="N22" s="64">
        <f t="shared" si="5"/>
        <v>0</v>
      </c>
      <c r="O22" s="63">
        <f>'Elec Gross'!N22</f>
        <v>1500000</v>
      </c>
      <c r="P22" s="63">
        <f>'Elec Gross'!O22</f>
        <v>1817133.35</v>
      </c>
      <c r="Q22" s="63">
        <f t="shared" si="6"/>
        <v>317133.35000000009</v>
      </c>
      <c r="R22" s="64">
        <f t="shared" si="7"/>
        <v>0.2114222333333334</v>
      </c>
      <c r="S22" s="12"/>
      <c r="T22" s="4"/>
      <c r="U22" s="3"/>
    </row>
    <row r="23" spans="1:21" s="2" customFormat="1" hidden="1" x14ac:dyDescent="0.2">
      <c r="A23" s="1" t="str">
        <f>IF('Elec Gross'!A23="","",'Elec Gross'!A23)</f>
        <v/>
      </c>
      <c r="B23" s="1" t="str">
        <f>IF('Elec Gross'!B23="","",'Elec Gross'!B23)</f>
        <v/>
      </c>
      <c r="C23" s="1"/>
      <c r="D23" s="25" t="str">
        <f>IF('Elec Gross'!C23="","",'Elec Gross'!C23)</f>
        <v/>
      </c>
      <c r="E23" s="14" t="str">
        <f>IF('Elec Gross'!D23="","",'Elec Gross'!D23)</f>
        <v/>
      </c>
      <c r="F23" s="16" t="str">
        <f>IF('Elec Gross'!E23="","",'Elec Gross'!E23)</f>
        <v/>
      </c>
      <c r="G23" s="14">
        <f>IFERROR(VLOOKUP(A23,Net!$A:$D,3,0),0)</f>
        <v>0</v>
      </c>
      <c r="H23" s="16"/>
      <c r="I23" s="16">
        <f t="shared" si="2"/>
        <v>0</v>
      </c>
      <c r="J23" s="64">
        <f t="shared" si="3"/>
        <v>0</v>
      </c>
      <c r="K23" s="16">
        <f>IFERROR(VLOOKUP(A23,Net!$A:$D,4,0),0)</f>
        <v>0</v>
      </c>
      <c r="L23" s="16"/>
      <c r="M23" s="16">
        <f t="shared" si="4"/>
        <v>0</v>
      </c>
      <c r="N23" s="64">
        <f t="shared" si="5"/>
        <v>0</v>
      </c>
      <c r="O23" s="63">
        <f>'Elec Gross'!N23</f>
        <v>0</v>
      </c>
      <c r="P23" s="63">
        <f>'Elec Gross'!O23</f>
        <v>0</v>
      </c>
      <c r="Q23" s="63">
        <f t="shared" si="6"/>
        <v>0</v>
      </c>
      <c r="R23" s="64">
        <f t="shared" si="7"/>
        <v>0</v>
      </c>
      <c r="S23" s="12"/>
      <c r="T23" s="4"/>
      <c r="U23" s="3"/>
    </row>
    <row r="24" spans="1:21" s="2" customFormat="1" hidden="1" x14ac:dyDescent="0.2">
      <c r="A24" s="1" t="str">
        <f>IF('Elec Gross'!A24="","",'Elec Gross'!A24)</f>
        <v/>
      </c>
      <c r="B24" s="1" t="str">
        <f>IF('Elec Gross'!B24="","",'Elec Gross'!B24)</f>
        <v/>
      </c>
      <c r="C24" s="1"/>
      <c r="D24" s="25" t="str">
        <f>IF('Elec Gross'!C24="","",'Elec Gross'!C24)</f>
        <v/>
      </c>
      <c r="E24" s="14" t="str">
        <f>IF('Elec Gross'!D24="","",'Elec Gross'!D24)</f>
        <v/>
      </c>
      <c r="F24" s="16" t="str">
        <f>IF('Elec Gross'!E24="","",'Elec Gross'!E24)</f>
        <v/>
      </c>
      <c r="G24" s="14">
        <f>IFERROR(VLOOKUP(A24,Net!$A:$D,3,0),0)</f>
        <v>0</v>
      </c>
      <c r="H24" s="16"/>
      <c r="I24" s="16">
        <f t="shared" si="2"/>
        <v>0</v>
      </c>
      <c r="J24" s="64">
        <f t="shared" si="3"/>
        <v>0</v>
      </c>
      <c r="K24" s="16">
        <f>IFERROR(VLOOKUP(A24,Net!$A:$D,4,0),0)</f>
        <v>0</v>
      </c>
      <c r="L24" s="16"/>
      <c r="M24" s="16">
        <f t="shared" si="4"/>
        <v>0</v>
      </c>
      <c r="N24" s="64">
        <f t="shared" si="5"/>
        <v>0</v>
      </c>
      <c r="O24" s="63">
        <f>'Elec Gross'!N24</f>
        <v>0</v>
      </c>
      <c r="P24" s="63">
        <f>'Elec Gross'!O24</f>
        <v>0</v>
      </c>
      <c r="Q24" s="63">
        <f t="shared" si="6"/>
        <v>0</v>
      </c>
      <c r="R24" s="64">
        <f t="shared" si="7"/>
        <v>0</v>
      </c>
      <c r="S24" s="12"/>
      <c r="U24" s="5"/>
    </row>
    <row r="25" spans="1:21" s="2" customFormat="1" hidden="1" x14ac:dyDescent="0.2">
      <c r="A25" s="1" t="str">
        <f>IF('Elec Gross'!A25="","",'Elec Gross'!A25)</f>
        <v/>
      </c>
      <c r="B25" s="1" t="str">
        <f>IF('Elec Gross'!B25="","",'Elec Gross'!B25)</f>
        <v/>
      </c>
      <c r="C25" s="1"/>
      <c r="D25" s="25" t="str">
        <f>IF('Elec Gross'!C25="","",'Elec Gross'!C25)</f>
        <v/>
      </c>
      <c r="E25" s="14" t="str">
        <f>IF('Elec Gross'!D25="","",'Elec Gross'!D25)</f>
        <v/>
      </c>
      <c r="F25" s="16" t="str">
        <f>IF('Elec Gross'!E25="","",'Elec Gross'!E25)</f>
        <v/>
      </c>
      <c r="G25" s="14">
        <f>IFERROR(VLOOKUP(A25,Net!$A:$D,3,0),0)</f>
        <v>0</v>
      </c>
      <c r="H25" s="16"/>
      <c r="I25" s="16">
        <f t="shared" si="2"/>
        <v>0</v>
      </c>
      <c r="J25" s="64">
        <f t="shared" si="3"/>
        <v>0</v>
      </c>
      <c r="K25" s="16">
        <f>IFERROR(VLOOKUP(A25,Net!$A:$D,4,0),0)</f>
        <v>0</v>
      </c>
      <c r="L25" s="16"/>
      <c r="M25" s="16">
        <f t="shared" si="4"/>
        <v>0</v>
      </c>
      <c r="N25" s="64">
        <f t="shared" si="5"/>
        <v>0</v>
      </c>
      <c r="O25" s="63">
        <f>'Elec Gross'!N25</f>
        <v>0</v>
      </c>
      <c r="P25" s="63">
        <f>'Elec Gross'!O25</f>
        <v>0</v>
      </c>
      <c r="Q25" s="63">
        <f t="shared" si="6"/>
        <v>0</v>
      </c>
      <c r="R25" s="64">
        <f t="shared" si="7"/>
        <v>0</v>
      </c>
      <c r="S25" s="12"/>
      <c r="U25" s="5"/>
    </row>
    <row r="26" spans="1:21" s="2" customFormat="1" hidden="1" x14ac:dyDescent="0.2">
      <c r="A26" s="1" t="str">
        <f>IF('Elec Gross'!A26="","",'Elec Gross'!A26)</f>
        <v/>
      </c>
      <c r="B26" s="1" t="str">
        <f>IF('Elec Gross'!B26="","",'Elec Gross'!B26)</f>
        <v/>
      </c>
      <c r="C26" s="1"/>
      <c r="D26" s="25" t="str">
        <f>IF('Elec Gross'!C26="","",'Elec Gross'!C26)</f>
        <v/>
      </c>
      <c r="E26" s="14" t="str">
        <f>IF('Elec Gross'!D26="","",'Elec Gross'!D26)</f>
        <v/>
      </c>
      <c r="F26" s="16" t="str">
        <f>IF('Elec Gross'!E26="","",'Elec Gross'!E26)</f>
        <v/>
      </c>
      <c r="G26" s="14">
        <f>IFERROR(VLOOKUP(A26,Net!$A:$D,3,0),0)</f>
        <v>0</v>
      </c>
      <c r="H26" s="16"/>
      <c r="I26" s="16">
        <f t="shared" ref="I26:I57" si="8">H26-G26</f>
        <v>0</v>
      </c>
      <c r="J26" s="64">
        <f t="shared" ref="J26:J57" si="9">IF(G26&gt;0,I26/G26,0)</f>
        <v>0</v>
      </c>
      <c r="K26" s="16">
        <f>IFERROR(VLOOKUP(A26,Net!$A:$D,4,0),0)</f>
        <v>0</v>
      </c>
      <c r="L26" s="16"/>
      <c r="M26" s="16">
        <f t="shared" ref="M26:M57" si="10">L26-K26</f>
        <v>0</v>
      </c>
      <c r="N26" s="64">
        <f t="shared" ref="N26:N57" si="11">IF(K26&gt;0,M26/K26,0)</f>
        <v>0</v>
      </c>
      <c r="O26" s="63">
        <f>'Elec Gross'!N26</f>
        <v>0</v>
      </c>
      <c r="P26" s="63">
        <f>'Elec Gross'!O26</f>
        <v>0</v>
      </c>
      <c r="Q26" s="63">
        <f t="shared" ref="Q26:Q57" si="12">P26-O26</f>
        <v>0</v>
      </c>
      <c r="R26" s="64">
        <f t="shared" ref="R26:R57" si="13">IF(O26&gt;0,Q26/O26,0)</f>
        <v>0</v>
      </c>
      <c r="S26" s="12"/>
      <c r="U26" s="5"/>
    </row>
    <row r="27" spans="1:21" s="2" customFormat="1" hidden="1" x14ac:dyDescent="0.2">
      <c r="A27" s="1" t="str">
        <f>IF('Elec Gross'!A27="","",'Elec Gross'!A27)</f>
        <v/>
      </c>
      <c r="B27" s="1" t="str">
        <f>IF('Elec Gross'!B27="","",'Elec Gross'!B27)</f>
        <v/>
      </c>
      <c r="C27" s="1"/>
      <c r="D27" s="25" t="str">
        <f>IF('Elec Gross'!C27="","",'Elec Gross'!C27)</f>
        <v/>
      </c>
      <c r="E27" s="14" t="str">
        <f>IF('Elec Gross'!D27="","",'Elec Gross'!D27)</f>
        <v/>
      </c>
      <c r="F27" s="16" t="str">
        <f>IF('Elec Gross'!E27="","",'Elec Gross'!E27)</f>
        <v/>
      </c>
      <c r="G27" s="14">
        <f>IFERROR(VLOOKUP(A27,Net!$A:$D,3,0),0)</f>
        <v>0</v>
      </c>
      <c r="H27" s="16"/>
      <c r="I27" s="16">
        <f t="shared" si="8"/>
        <v>0</v>
      </c>
      <c r="J27" s="64">
        <f t="shared" si="9"/>
        <v>0</v>
      </c>
      <c r="K27" s="16">
        <f>IFERROR(VLOOKUP(A27,Net!$A:$D,4,0),0)</f>
        <v>0</v>
      </c>
      <c r="L27" s="16"/>
      <c r="M27" s="16">
        <f t="shared" si="10"/>
        <v>0</v>
      </c>
      <c r="N27" s="64">
        <f t="shared" si="11"/>
        <v>0</v>
      </c>
      <c r="O27" s="63">
        <f>'Elec Gross'!N27</f>
        <v>0</v>
      </c>
      <c r="P27" s="63">
        <f>'Elec Gross'!O27</f>
        <v>0</v>
      </c>
      <c r="Q27" s="63">
        <f t="shared" si="12"/>
        <v>0</v>
      </c>
      <c r="R27" s="64">
        <f t="shared" si="13"/>
        <v>0</v>
      </c>
      <c r="S27" s="12"/>
      <c r="U27" s="5"/>
    </row>
    <row r="28" spans="1:21" s="2" customFormat="1" hidden="1" x14ac:dyDescent="0.2">
      <c r="A28" s="1" t="str">
        <f>IF('Elec Gross'!A28="","",'Elec Gross'!A28)</f>
        <v/>
      </c>
      <c r="B28" s="1" t="str">
        <f>IF('Elec Gross'!B28="","",'Elec Gross'!B28)</f>
        <v/>
      </c>
      <c r="C28" s="1"/>
      <c r="D28" s="25" t="str">
        <f>IF('Elec Gross'!C28="","",'Elec Gross'!C28)</f>
        <v/>
      </c>
      <c r="E28" s="14" t="str">
        <f>IF('Elec Gross'!D28="","",'Elec Gross'!D28)</f>
        <v/>
      </c>
      <c r="F28" s="16" t="str">
        <f>IF('Elec Gross'!E28="","",'Elec Gross'!E28)</f>
        <v/>
      </c>
      <c r="G28" s="14">
        <f>IFERROR(VLOOKUP(A28,Net!$A:$D,3,0),0)</f>
        <v>0</v>
      </c>
      <c r="H28" s="16"/>
      <c r="I28" s="16">
        <f t="shared" si="8"/>
        <v>0</v>
      </c>
      <c r="J28" s="64">
        <f t="shared" si="9"/>
        <v>0</v>
      </c>
      <c r="K28" s="16">
        <f>IFERROR(VLOOKUP(A28,Net!$A:$D,4,0),0)</f>
        <v>0</v>
      </c>
      <c r="L28" s="16"/>
      <c r="M28" s="16">
        <f t="shared" si="10"/>
        <v>0</v>
      </c>
      <c r="N28" s="64">
        <f t="shared" si="11"/>
        <v>0</v>
      </c>
      <c r="O28" s="63">
        <f>'Elec Gross'!N28</f>
        <v>0</v>
      </c>
      <c r="P28" s="63">
        <f>'Elec Gross'!O28</f>
        <v>0</v>
      </c>
      <c r="Q28" s="63">
        <f t="shared" si="12"/>
        <v>0</v>
      </c>
      <c r="R28" s="64">
        <f t="shared" si="13"/>
        <v>0</v>
      </c>
      <c r="S28" s="12"/>
      <c r="U28" s="5"/>
    </row>
    <row r="29" spans="1:21" s="2" customFormat="1" hidden="1" x14ac:dyDescent="0.2">
      <c r="A29" s="1" t="str">
        <f>IF('Elec Gross'!A29="","",'Elec Gross'!A29)</f>
        <v/>
      </c>
      <c r="B29" s="1" t="str">
        <f>IF('Elec Gross'!B29="","",'Elec Gross'!B29)</f>
        <v/>
      </c>
      <c r="C29" s="1"/>
      <c r="D29" s="25" t="str">
        <f>IF('Elec Gross'!C29="","",'Elec Gross'!C29)</f>
        <v/>
      </c>
      <c r="E29" s="14" t="str">
        <f>IF('Elec Gross'!D29="","",'Elec Gross'!D29)</f>
        <v/>
      </c>
      <c r="F29" s="16" t="str">
        <f>IF('Elec Gross'!E29="","",'Elec Gross'!E29)</f>
        <v/>
      </c>
      <c r="G29" s="14">
        <f>IFERROR(VLOOKUP(A29,Net!$A:$D,3,0),0)</f>
        <v>0</v>
      </c>
      <c r="H29" s="16"/>
      <c r="I29" s="16">
        <f t="shared" si="8"/>
        <v>0</v>
      </c>
      <c r="J29" s="64">
        <f t="shared" si="9"/>
        <v>0</v>
      </c>
      <c r="K29" s="16">
        <f>IFERROR(VLOOKUP(A29,Net!$A:$D,4,0),0)</f>
        <v>0</v>
      </c>
      <c r="L29" s="16"/>
      <c r="M29" s="16">
        <f t="shared" si="10"/>
        <v>0</v>
      </c>
      <c r="N29" s="64">
        <f t="shared" si="11"/>
        <v>0</v>
      </c>
      <c r="O29" s="63">
        <f>'Elec Gross'!N29</f>
        <v>0</v>
      </c>
      <c r="P29" s="63">
        <f>'Elec Gross'!O29</f>
        <v>0</v>
      </c>
      <c r="Q29" s="63">
        <f t="shared" si="12"/>
        <v>0</v>
      </c>
      <c r="R29" s="64">
        <f t="shared" si="13"/>
        <v>0</v>
      </c>
      <c r="S29" s="12"/>
      <c r="U29" s="5"/>
    </row>
    <row r="30" spans="1:21" s="2" customFormat="1" hidden="1" x14ac:dyDescent="0.2">
      <c r="A30" s="1" t="str">
        <f>IF('Elec Gross'!A30="","",'Elec Gross'!A30)</f>
        <v/>
      </c>
      <c r="B30" s="1" t="str">
        <f>IF('Elec Gross'!B30="","",'Elec Gross'!B30)</f>
        <v/>
      </c>
      <c r="C30" s="1"/>
      <c r="D30" s="25" t="str">
        <f>IF('Elec Gross'!C30="","",'Elec Gross'!C30)</f>
        <v/>
      </c>
      <c r="E30" s="14" t="str">
        <f>IF('Elec Gross'!D30="","",'Elec Gross'!D30)</f>
        <v/>
      </c>
      <c r="F30" s="16" t="str">
        <f>IF('Elec Gross'!E30="","",'Elec Gross'!E30)</f>
        <v/>
      </c>
      <c r="G30" s="14">
        <f>IFERROR(VLOOKUP(A30,Net!$A:$D,3,0),0)</f>
        <v>0</v>
      </c>
      <c r="H30" s="16"/>
      <c r="I30" s="16">
        <f t="shared" si="8"/>
        <v>0</v>
      </c>
      <c r="J30" s="64">
        <f t="shared" si="9"/>
        <v>0</v>
      </c>
      <c r="K30" s="16">
        <f>IFERROR(VLOOKUP(A30,Net!$A:$D,4,0),0)</f>
        <v>0</v>
      </c>
      <c r="L30" s="16"/>
      <c r="M30" s="16">
        <f t="shared" si="10"/>
        <v>0</v>
      </c>
      <c r="N30" s="64">
        <f t="shared" si="11"/>
        <v>0</v>
      </c>
      <c r="O30" s="63">
        <f>'Elec Gross'!N30</f>
        <v>0</v>
      </c>
      <c r="P30" s="63">
        <f>'Elec Gross'!O30</f>
        <v>0</v>
      </c>
      <c r="Q30" s="63">
        <f t="shared" si="12"/>
        <v>0</v>
      </c>
      <c r="R30" s="64">
        <f t="shared" si="13"/>
        <v>0</v>
      </c>
      <c r="S30" s="12"/>
      <c r="U30" s="5"/>
    </row>
    <row r="31" spans="1:21" s="2" customFormat="1" hidden="1" x14ac:dyDescent="0.2">
      <c r="A31" s="1" t="str">
        <f>IF('Elec Gross'!A31="","",'Elec Gross'!A31)</f>
        <v/>
      </c>
      <c r="B31" s="1" t="str">
        <f>IF('Elec Gross'!B31="","",'Elec Gross'!B31)</f>
        <v/>
      </c>
      <c r="C31" s="1"/>
      <c r="D31" s="25" t="str">
        <f>IF('Elec Gross'!C31="","",'Elec Gross'!C31)</f>
        <v/>
      </c>
      <c r="E31" s="14" t="str">
        <f>IF('Elec Gross'!D31="","",'Elec Gross'!D31)</f>
        <v/>
      </c>
      <c r="F31" s="16" t="str">
        <f>IF('Elec Gross'!E31="","",'Elec Gross'!E31)</f>
        <v/>
      </c>
      <c r="G31" s="14">
        <f>IFERROR(VLOOKUP(A31,Net!$A:$D,3,0),0)</f>
        <v>0</v>
      </c>
      <c r="H31" s="16"/>
      <c r="I31" s="16">
        <f t="shared" si="8"/>
        <v>0</v>
      </c>
      <c r="J31" s="64">
        <f t="shared" si="9"/>
        <v>0</v>
      </c>
      <c r="K31" s="16">
        <f>IFERROR(VLOOKUP(A31,Net!$A:$D,4,0),0)</f>
        <v>0</v>
      </c>
      <c r="L31" s="16"/>
      <c r="M31" s="16">
        <f t="shared" si="10"/>
        <v>0</v>
      </c>
      <c r="N31" s="64">
        <f t="shared" si="11"/>
        <v>0</v>
      </c>
      <c r="O31" s="63">
        <f>'Elec Gross'!N31</f>
        <v>0</v>
      </c>
      <c r="P31" s="63">
        <f>'Elec Gross'!O31</f>
        <v>0</v>
      </c>
      <c r="Q31" s="63">
        <f t="shared" si="12"/>
        <v>0</v>
      </c>
      <c r="R31" s="64">
        <f t="shared" si="13"/>
        <v>0</v>
      </c>
      <c r="S31" s="12"/>
      <c r="U31" s="5"/>
    </row>
    <row r="32" spans="1:21" s="2" customFormat="1" hidden="1" x14ac:dyDescent="0.2">
      <c r="A32" s="1" t="str">
        <f>IF('Elec Gross'!A32="","",'Elec Gross'!A32)</f>
        <v/>
      </c>
      <c r="B32" s="1" t="str">
        <f>IF('Elec Gross'!B32="","",'Elec Gross'!B32)</f>
        <v/>
      </c>
      <c r="C32" s="1"/>
      <c r="D32" s="25" t="str">
        <f>IF('Elec Gross'!C32="","",'Elec Gross'!C32)</f>
        <v/>
      </c>
      <c r="E32" s="14" t="str">
        <f>IF('Elec Gross'!D32="","",'Elec Gross'!D32)</f>
        <v/>
      </c>
      <c r="F32" s="16" t="str">
        <f>IF('Elec Gross'!E32="","",'Elec Gross'!E32)</f>
        <v/>
      </c>
      <c r="G32" s="14">
        <f>IFERROR(VLOOKUP(A32,Net!$A:$D,3,0),0)</f>
        <v>0</v>
      </c>
      <c r="H32" s="16"/>
      <c r="I32" s="16">
        <f t="shared" si="8"/>
        <v>0</v>
      </c>
      <c r="J32" s="64">
        <f t="shared" si="9"/>
        <v>0</v>
      </c>
      <c r="K32" s="16">
        <f>IFERROR(VLOOKUP(A32,Net!$A:$D,4,0),0)</f>
        <v>0</v>
      </c>
      <c r="L32" s="16"/>
      <c r="M32" s="16">
        <f t="shared" si="10"/>
        <v>0</v>
      </c>
      <c r="N32" s="64">
        <f t="shared" si="11"/>
        <v>0</v>
      </c>
      <c r="O32" s="63">
        <f>'Elec Gross'!N32</f>
        <v>0</v>
      </c>
      <c r="P32" s="63">
        <f>'Elec Gross'!O32</f>
        <v>0</v>
      </c>
      <c r="Q32" s="63">
        <f t="shared" si="12"/>
        <v>0</v>
      </c>
      <c r="R32" s="64">
        <f t="shared" si="13"/>
        <v>0</v>
      </c>
      <c r="S32" s="12"/>
      <c r="U32" s="5"/>
    </row>
    <row r="33" spans="1:21" s="2" customFormat="1" hidden="1" x14ac:dyDescent="0.2">
      <c r="A33" s="1" t="str">
        <f>IF('Elec Gross'!A33="","",'Elec Gross'!A33)</f>
        <v/>
      </c>
      <c r="B33" s="1" t="str">
        <f>IF('Elec Gross'!B33="","",'Elec Gross'!B33)</f>
        <v/>
      </c>
      <c r="C33" s="1"/>
      <c r="D33" s="25" t="str">
        <f>IF('Elec Gross'!C33="","",'Elec Gross'!C33)</f>
        <v/>
      </c>
      <c r="E33" s="14" t="str">
        <f>IF('Elec Gross'!D33="","",'Elec Gross'!D33)</f>
        <v/>
      </c>
      <c r="F33" s="16" t="str">
        <f>IF('Elec Gross'!E33="","",'Elec Gross'!E33)</f>
        <v/>
      </c>
      <c r="G33" s="14">
        <f>IFERROR(VLOOKUP(A33,Net!$A:$D,3,0),0)</f>
        <v>0</v>
      </c>
      <c r="H33" s="16"/>
      <c r="I33" s="16">
        <f t="shared" si="8"/>
        <v>0</v>
      </c>
      <c r="J33" s="64">
        <f t="shared" si="9"/>
        <v>0</v>
      </c>
      <c r="K33" s="16">
        <f>IFERROR(VLOOKUP(A33,Net!$A:$D,4,0),0)</f>
        <v>0</v>
      </c>
      <c r="L33" s="16"/>
      <c r="M33" s="16">
        <f t="shared" si="10"/>
        <v>0</v>
      </c>
      <c r="N33" s="64">
        <f t="shared" si="11"/>
        <v>0</v>
      </c>
      <c r="O33" s="63">
        <f>'Elec Gross'!N33</f>
        <v>0</v>
      </c>
      <c r="P33" s="63">
        <f>'Elec Gross'!O33</f>
        <v>0</v>
      </c>
      <c r="Q33" s="63">
        <f t="shared" si="12"/>
        <v>0</v>
      </c>
      <c r="R33" s="64">
        <f t="shared" si="13"/>
        <v>0</v>
      </c>
      <c r="S33" s="12"/>
      <c r="U33" s="5"/>
    </row>
    <row r="34" spans="1:21" s="2" customFormat="1" hidden="1" x14ac:dyDescent="0.2">
      <c r="A34" s="1" t="str">
        <f>IF('Elec Gross'!A34="","",'Elec Gross'!A34)</f>
        <v/>
      </c>
      <c r="B34" s="1" t="str">
        <f>IF('Elec Gross'!B34="","",'Elec Gross'!B34)</f>
        <v/>
      </c>
      <c r="C34" s="1"/>
      <c r="D34" s="25" t="str">
        <f>IF('Elec Gross'!C34="","",'Elec Gross'!C34)</f>
        <v/>
      </c>
      <c r="E34" s="14" t="str">
        <f>IF('Elec Gross'!D34="","",'Elec Gross'!D34)</f>
        <v/>
      </c>
      <c r="F34" s="16" t="str">
        <f>IF('Elec Gross'!E34="","",'Elec Gross'!E34)</f>
        <v/>
      </c>
      <c r="G34" s="14">
        <f>IFERROR(VLOOKUP(A34,Net!$A:$D,3,0),0)</f>
        <v>0</v>
      </c>
      <c r="H34" s="16"/>
      <c r="I34" s="16">
        <f t="shared" si="8"/>
        <v>0</v>
      </c>
      <c r="J34" s="64">
        <f t="shared" si="9"/>
        <v>0</v>
      </c>
      <c r="K34" s="16">
        <f>IFERROR(VLOOKUP(A34,Net!$A:$D,4,0),0)</f>
        <v>0</v>
      </c>
      <c r="L34" s="16"/>
      <c r="M34" s="16">
        <f t="shared" si="10"/>
        <v>0</v>
      </c>
      <c r="N34" s="64">
        <f t="shared" si="11"/>
        <v>0</v>
      </c>
      <c r="O34" s="63">
        <f>'Elec Gross'!N34</f>
        <v>0</v>
      </c>
      <c r="P34" s="63">
        <f>'Elec Gross'!O34</f>
        <v>0</v>
      </c>
      <c r="Q34" s="63">
        <f t="shared" si="12"/>
        <v>0</v>
      </c>
      <c r="R34" s="64">
        <f t="shared" si="13"/>
        <v>0</v>
      </c>
      <c r="S34" s="12"/>
      <c r="U34" s="5"/>
    </row>
    <row r="35" spans="1:21" s="2" customFormat="1" hidden="1" x14ac:dyDescent="0.2">
      <c r="A35" s="1" t="str">
        <f>IF('Elec Gross'!A35="","",'Elec Gross'!A35)</f>
        <v/>
      </c>
      <c r="B35" s="1" t="str">
        <f>IF('Elec Gross'!B35="","",'Elec Gross'!B35)</f>
        <v/>
      </c>
      <c r="C35" s="1"/>
      <c r="D35" s="25" t="str">
        <f>IF('Elec Gross'!C35="","",'Elec Gross'!C35)</f>
        <v/>
      </c>
      <c r="E35" s="14" t="str">
        <f>IF('Elec Gross'!D35="","",'Elec Gross'!D35)</f>
        <v/>
      </c>
      <c r="F35" s="16" t="str">
        <f>IF('Elec Gross'!E35="","",'Elec Gross'!E35)</f>
        <v/>
      </c>
      <c r="G35" s="14">
        <f>IFERROR(VLOOKUP(A35,Net!$A:$D,3,0),0)</f>
        <v>0</v>
      </c>
      <c r="H35" s="16"/>
      <c r="I35" s="16">
        <f t="shared" si="8"/>
        <v>0</v>
      </c>
      <c r="J35" s="64">
        <f t="shared" si="9"/>
        <v>0</v>
      </c>
      <c r="K35" s="16">
        <f>IFERROR(VLOOKUP(A35,Net!$A:$D,4,0),0)</f>
        <v>0</v>
      </c>
      <c r="L35" s="16"/>
      <c r="M35" s="16">
        <f t="shared" si="10"/>
        <v>0</v>
      </c>
      <c r="N35" s="64">
        <f t="shared" si="11"/>
        <v>0</v>
      </c>
      <c r="O35" s="63">
        <f>'Elec Gross'!N35</f>
        <v>0</v>
      </c>
      <c r="P35" s="63">
        <f>'Elec Gross'!O35</f>
        <v>0</v>
      </c>
      <c r="Q35" s="63">
        <f t="shared" si="12"/>
        <v>0</v>
      </c>
      <c r="R35" s="64">
        <f t="shared" si="13"/>
        <v>0</v>
      </c>
      <c r="S35" s="12"/>
      <c r="U35" s="5"/>
    </row>
    <row r="36" spans="1:21" s="2" customFormat="1" hidden="1" x14ac:dyDescent="0.2">
      <c r="A36" s="1" t="str">
        <f>IF('Elec Gross'!A36="","",'Elec Gross'!A36)</f>
        <v/>
      </c>
      <c r="B36" s="1" t="str">
        <f>IF('Elec Gross'!B36="","",'Elec Gross'!B36)</f>
        <v/>
      </c>
      <c r="C36" s="1"/>
      <c r="D36" s="25" t="str">
        <f>IF('Elec Gross'!C36="","",'Elec Gross'!C36)</f>
        <v/>
      </c>
      <c r="E36" s="14" t="str">
        <f>IF('Elec Gross'!D36="","",'Elec Gross'!D36)</f>
        <v/>
      </c>
      <c r="F36" s="16" t="str">
        <f>IF('Elec Gross'!E36="","",'Elec Gross'!E36)</f>
        <v/>
      </c>
      <c r="G36" s="14">
        <f>IFERROR(VLOOKUP(A36,Net!$A:$D,3,0),0)</f>
        <v>0</v>
      </c>
      <c r="H36" s="16"/>
      <c r="I36" s="16">
        <f t="shared" si="8"/>
        <v>0</v>
      </c>
      <c r="J36" s="64">
        <f t="shared" si="9"/>
        <v>0</v>
      </c>
      <c r="K36" s="16">
        <f>IFERROR(VLOOKUP(A36,Net!$A:$D,4,0),0)</f>
        <v>0</v>
      </c>
      <c r="L36" s="16"/>
      <c r="M36" s="16">
        <f t="shared" si="10"/>
        <v>0</v>
      </c>
      <c r="N36" s="64">
        <f t="shared" si="11"/>
        <v>0</v>
      </c>
      <c r="O36" s="63">
        <f>'Elec Gross'!N36</f>
        <v>0</v>
      </c>
      <c r="P36" s="63">
        <f>'Elec Gross'!O36</f>
        <v>0</v>
      </c>
      <c r="Q36" s="63">
        <f t="shared" si="12"/>
        <v>0</v>
      </c>
      <c r="R36" s="64">
        <f t="shared" si="13"/>
        <v>0</v>
      </c>
      <c r="S36" s="12"/>
      <c r="U36" s="5"/>
    </row>
    <row r="37" spans="1:21" s="2" customFormat="1" hidden="1" x14ac:dyDescent="0.2">
      <c r="A37" s="1" t="str">
        <f>IF('Elec Gross'!A37="","",'Elec Gross'!A37)</f>
        <v/>
      </c>
      <c r="B37" s="1" t="str">
        <f>IF('Elec Gross'!B37="","",'Elec Gross'!B37)</f>
        <v/>
      </c>
      <c r="C37" s="1"/>
      <c r="D37" s="25" t="str">
        <f>IF('Elec Gross'!C37="","",'Elec Gross'!C37)</f>
        <v/>
      </c>
      <c r="E37" s="14" t="str">
        <f>IF('Elec Gross'!D37="","",'Elec Gross'!D37)</f>
        <v/>
      </c>
      <c r="F37" s="16" t="str">
        <f>IF('Elec Gross'!E37="","",'Elec Gross'!E37)</f>
        <v/>
      </c>
      <c r="G37" s="14">
        <f>IFERROR(VLOOKUP(A37,Net!$A:$D,3,0),0)</f>
        <v>0</v>
      </c>
      <c r="H37" s="16"/>
      <c r="I37" s="16">
        <f t="shared" si="8"/>
        <v>0</v>
      </c>
      <c r="J37" s="64">
        <f t="shared" si="9"/>
        <v>0</v>
      </c>
      <c r="K37" s="16">
        <f>IFERROR(VLOOKUP(A37,Net!$A:$D,4,0),0)</f>
        <v>0</v>
      </c>
      <c r="L37" s="16"/>
      <c r="M37" s="16">
        <f t="shared" si="10"/>
        <v>0</v>
      </c>
      <c r="N37" s="64">
        <f t="shared" si="11"/>
        <v>0</v>
      </c>
      <c r="O37" s="63">
        <f>'Elec Gross'!N37</f>
        <v>0</v>
      </c>
      <c r="P37" s="63">
        <f>'Elec Gross'!O37</f>
        <v>0</v>
      </c>
      <c r="Q37" s="63">
        <f t="shared" si="12"/>
        <v>0</v>
      </c>
      <c r="R37" s="64">
        <f t="shared" si="13"/>
        <v>0</v>
      </c>
      <c r="S37" s="12"/>
      <c r="U37" s="5"/>
    </row>
    <row r="38" spans="1:21" s="2" customFormat="1" hidden="1" x14ac:dyDescent="0.2">
      <c r="A38" s="1" t="str">
        <f>IF('Elec Gross'!A38="","",'Elec Gross'!A38)</f>
        <v/>
      </c>
      <c r="B38" s="1" t="str">
        <f>IF('Elec Gross'!B38="","",'Elec Gross'!B38)</f>
        <v/>
      </c>
      <c r="C38" s="1"/>
      <c r="D38" s="25" t="str">
        <f>IF('Elec Gross'!C38="","",'Elec Gross'!C38)</f>
        <v/>
      </c>
      <c r="E38" s="14" t="str">
        <f>IF('Elec Gross'!D38="","",'Elec Gross'!D38)</f>
        <v/>
      </c>
      <c r="F38" s="16" t="str">
        <f>IF('Elec Gross'!E38="","",'Elec Gross'!E38)</f>
        <v/>
      </c>
      <c r="G38" s="14">
        <f>IFERROR(VLOOKUP(A38,Net!$A:$D,3,0),0)</f>
        <v>0</v>
      </c>
      <c r="H38" s="16"/>
      <c r="I38" s="16">
        <f t="shared" si="8"/>
        <v>0</v>
      </c>
      <c r="J38" s="64">
        <f t="shared" si="9"/>
        <v>0</v>
      </c>
      <c r="K38" s="16">
        <f>IFERROR(VLOOKUP(A38,Net!$A:$D,4,0),0)</f>
        <v>0</v>
      </c>
      <c r="L38" s="16"/>
      <c r="M38" s="16">
        <f t="shared" si="10"/>
        <v>0</v>
      </c>
      <c r="N38" s="64">
        <f t="shared" si="11"/>
        <v>0</v>
      </c>
      <c r="O38" s="63">
        <f>'Elec Gross'!N38</f>
        <v>0</v>
      </c>
      <c r="P38" s="63">
        <f>'Elec Gross'!O38</f>
        <v>0</v>
      </c>
      <c r="Q38" s="63">
        <f t="shared" si="12"/>
        <v>0</v>
      </c>
      <c r="R38" s="64">
        <f t="shared" si="13"/>
        <v>0</v>
      </c>
      <c r="S38" s="12"/>
      <c r="U38" s="5"/>
    </row>
    <row r="39" spans="1:21" s="2" customFormat="1" hidden="1" x14ac:dyDescent="0.2">
      <c r="A39" s="1" t="str">
        <f>IF('Elec Gross'!A39="","",'Elec Gross'!A39)</f>
        <v/>
      </c>
      <c r="B39" s="1" t="str">
        <f>IF('Elec Gross'!B39="","",'Elec Gross'!B39)</f>
        <v/>
      </c>
      <c r="C39" s="1"/>
      <c r="D39" s="25" t="str">
        <f>IF('Elec Gross'!C39="","",'Elec Gross'!C39)</f>
        <v/>
      </c>
      <c r="E39" s="14" t="str">
        <f>IF('Elec Gross'!D39="","",'Elec Gross'!D39)</f>
        <v/>
      </c>
      <c r="F39" s="16" t="str">
        <f>IF('Elec Gross'!E39="","",'Elec Gross'!E39)</f>
        <v/>
      </c>
      <c r="G39" s="14">
        <f>IFERROR(VLOOKUP(A39,Net!$A:$D,3,0),0)</f>
        <v>0</v>
      </c>
      <c r="H39" s="16"/>
      <c r="I39" s="16">
        <f t="shared" si="8"/>
        <v>0</v>
      </c>
      <c r="J39" s="64">
        <f t="shared" si="9"/>
        <v>0</v>
      </c>
      <c r="K39" s="16">
        <f>IFERROR(VLOOKUP(A39,Net!$A:$D,4,0),0)</f>
        <v>0</v>
      </c>
      <c r="L39" s="16"/>
      <c r="M39" s="16">
        <f t="shared" si="10"/>
        <v>0</v>
      </c>
      <c r="N39" s="64">
        <f t="shared" si="11"/>
        <v>0</v>
      </c>
      <c r="O39" s="63">
        <f>'Elec Gross'!N39</f>
        <v>0</v>
      </c>
      <c r="P39" s="63">
        <f>'Elec Gross'!O39</f>
        <v>0</v>
      </c>
      <c r="Q39" s="63">
        <f t="shared" si="12"/>
        <v>0</v>
      </c>
      <c r="R39" s="64">
        <f t="shared" si="13"/>
        <v>0</v>
      </c>
      <c r="S39" s="12"/>
      <c r="U39" s="5"/>
    </row>
    <row r="40" spans="1:21" s="2" customFormat="1" hidden="1" x14ac:dyDescent="0.2">
      <c r="A40" s="1" t="str">
        <f>IF('Elec Gross'!A40="","",'Elec Gross'!A40)</f>
        <v/>
      </c>
      <c r="B40" s="1" t="str">
        <f>IF('Elec Gross'!B40="","",'Elec Gross'!B40)</f>
        <v/>
      </c>
      <c r="C40" s="1"/>
      <c r="D40" s="25" t="str">
        <f>IF('Elec Gross'!C40="","",'Elec Gross'!C40)</f>
        <v/>
      </c>
      <c r="E40" s="14" t="str">
        <f>IF('Elec Gross'!D40="","",'Elec Gross'!D40)</f>
        <v/>
      </c>
      <c r="F40" s="16" t="str">
        <f>IF('Elec Gross'!E40="","",'Elec Gross'!E40)</f>
        <v/>
      </c>
      <c r="G40" s="14">
        <f>IFERROR(VLOOKUP(A40,Net!$A:$D,3,0),0)</f>
        <v>0</v>
      </c>
      <c r="H40" s="16"/>
      <c r="I40" s="16">
        <f t="shared" si="8"/>
        <v>0</v>
      </c>
      <c r="J40" s="64">
        <f t="shared" si="9"/>
        <v>0</v>
      </c>
      <c r="K40" s="16">
        <f>IFERROR(VLOOKUP(A40,Net!$A:$D,4,0),0)</f>
        <v>0</v>
      </c>
      <c r="L40" s="16"/>
      <c r="M40" s="16">
        <f t="shared" si="10"/>
        <v>0</v>
      </c>
      <c r="N40" s="64">
        <f t="shared" si="11"/>
        <v>0</v>
      </c>
      <c r="O40" s="63">
        <f>'Elec Gross'!N40</f>
        <v>0</v>
      </c>
      <c r="P40" s="63">
        <f>'Elec Gross'!O40</f>
        <v>0</v>
      </c>
      <c r="Q40" s="63">
        <f t="shared" si="12"/>
        <v>0</v>
      </c>
      <c r="R40" s="64">
        <f t="shared" si="13"/>
        <v>0</v>
      </c>
      <c r="S40" s="12"/>
      <c r="U40" s="5"/>
    </row>
    <row r="41" spans="1:21" s="2" customFormat="1" hidden="1" x14ac:dyDescent="0.2">
      <c r="A41" s="1" t="str">
        <f>IF('Elec Gross'!A41="","",'Elec Gross'!A41)</f>
        <v/>
      </c>
      <c r="B41" s="1" t="str">
        <f>IF('Elec Gross'!B41="","",'Elec Gross'!B41)</f>
        <v/>
      </c>
      <c r="C41" s="1"/>
      <c r="D41" s="25" t="str">
        <f>IF('Elec Gross'!C41="","",'Elec Gross'!C41)</f>
        <v/>
      </c>
      <c r="E41" s="14" t="str">
        <f>IF('Elec Gross'!D41="","",'Elec Gross'!D41)</f>
        <v/>
      </c>
      <c r="F41" s="16" t="str">
        <f>IF('Elec Gross'!E41="","",'Elec Gross'!E41)</f>
        <v/>
      </c>
      <c r="G41" s="14">
        <f>IFERROR(VLOOKUP(A41,Net!$A:$D,3,0),0)</f>
        <v>0</v>
      </c>
      <c r="H41" s="16"/>
      <c r="I41" s="16">
        <f t="shared" si="8"/>
        <v>0</v>
      </c>
      <c r="J41" s="64">
        <f t="shared" si="9"/>
        <v>0</v>
      </c>
      <c r="K41" s="16">
        <f>IFERROR(VLOOKUP(A41,Net!$A:$D,4,0),0)</f>
        <v>0</v>
      </c>
      <c r="L41" s="16"/>
      <c r="M41" s="16">
        <f t="shared" si="10"/>
        <v>0</v>
      </c>
      <c r="N41" s="64">
        <f t="shared" si="11"/>
        <v>0</v>
      </c>
      <c r="O41" s="63">
        <f>'Elec Gross'!N41</f>
        <v>0</v>
      </c>
      <c r="P41" s="63">
        <f>'Elec Gross'!O41</f>
        <v>0</v>
      </c>
      <c r="Q41" s="63">
        <f t="shared" si="12"/>
        <v>0</v>
      </c>
      <c r="R41" s="64">
        <f t="shared" si="13"/>
        <v>0</v>
      </c>
      <c r="S41" s="12"/>
      <c r="U41" s="5"/>
    </row>
    <row r="42" spans="1:21" s="2" customFormat="1" hidden="1" x14ac:dyDescent="0.2">
      <c r="A42" s="1" t="str">
        <f>IF('Elec Gross'!A42="","",'Elec Gross'!A42)</f>
        <v/>
      </c>
      <c r="B42" s="1" t="str">
        <f>IF('Elec Gross'!B42="","",'Elec Gross'!B42)</f>
        <v/>
      </c>
      <c r="C42" s="1"/>
      <c r="D42" s="25" t="str">
        <f>IF('Elec Gross'!C42="","",'Elec Gross'!C42)</f>
        <v/>
      </c>
      <c r="E42" s="14" t="str">
        <f>IF('Elec Gross'!D42="","",'Elec Gross'!D42)</f>
        <v/>
      </c>
      <c r="F42" s="16" t="str">
        <f>IF('Elec Gross'!E42="","",'Elec Gross'!E42)</f>
        <v/>
      </c>
      <c r="G42" s="14">
        <f>IFERROR(VLOOKUP(A42,Net!$A:$D,3,0),0)</f>
        <v>0</v>
      </c>
      <c r="H42" s="16"/>
      <c r="I42" s="16">
        <f t="shared" si="8"/>
        <v>0</v>
      </c>
      <c r="J42" s="64">
        <f t="shared" si="9"/>
        <v>0</v>
      </c>
      <c r="K42" s="16">
        <f>IFERROR(VLOOKUP(A42,Net!$A:$D,4,0),0)</f>
        <v>0</v>
      </c>
      <c r="L42" s="16"/>
      <c r="M42" s="16">
        <f t="shared" si="10"/>
        <v>0</v>
      </c>
      <c r="N42" s="64">
        <f t="shared" si="11"/>
        <v>0</v>
      </c>
      <c r="O42" s="63">
        <f>'Elec Gross'!N42</f>
        <v>0</v>
      </c>
      <c r="P42" s="63">
        <f>'Elec Gross'!O42</f>
        <v>0</v>
      </c>
      <c r="Q42" s="63">
        <f t="shared" si="12"/>
        <v>0</v>
      </c>
      <c r="R42" s="64">
        <f t="shared" si="13"/>
        <v>0</v>
      </c>
      <c r="S42" s="12"/>
      <c r="U42" s="5"/>
    </row>
    <row r="43" spans="1:21" s="2" customFormat="1" hidden="1" x14ac:dyDescent="0.2">
      <c r="A43" s="1" t="str">
        <f>IF('Elec Gross'!A43="","",'Elec Gross'!A43)</f>
        <v/>
      </c>
      <c r="B43" s="1" t="str">
        <f>IF('Elec Gross'!B43="","",'Elec Gross'!B43)</f>
        <v/>
      </c>
      <c r="C43" s="1"/>
      <c r="D43" s="25" t="str">
        <f>IF('Elec Gross'!C43="","",'Elec Gross'!C43)</f>
        <v/>
      </c>
      <c r="E43" s="14" t="str">
        <f>IF('Elec Gross'!D43="","",'Elec Gross'!D43)</f>
        <v/>
      </c>
      <c r="F43" s="16" t="str">
        <f>IF('Elec Gross'!E43="","",'Elec Gross'!E43)</f>
        <v/>
      </c>
      <c r="G43" s="14">
        <f>IFERROR(VLOOKUP(A43,Net!$A:$D,3,0),0)</f>
        <v>0</v>
      </c>
      <c r="H43" s="16"/>
      <c r="I43" s="16">
        <f t="shared" si="8"/>
        <v>0</v>
      </c>
      <c r="J43" s="64">
        <f t="shared" si="9"/>
        <v>0</v>
      </c>
      <c r="K43" s="16">
        <f>IFERROR(VLOOKUP(A43,Net!$A:$D,4,0),0)</f>
        <v>0</v>
      </c>
      <c r="L43" s="16"/>
      <c r="M43" s="16">
        <f t="shared" si="10"/>
        <v>0</v>
      </c>
      <c r="N43" s="64">
        <f t="shared" si="11"/>
        <v>0</v>
      </c>
      <c r="O43" s="63">
        <f>'Elec Gross'!N43</f>
        <v>0</v>
      </c>
      <c r="P43" s="63">
        <f>'Elec Gross'!O43</f>
        <v>0</v>
      </c>
      <c r="Q43" s="63">
        <f t="shared" si="12"/>
        <v>0</v>
      </c>
      <c r="R43" s="64">
        <f t="shared" si="13"/>
        <v>0</v>
      </c>
      <c r="S43" s="12"/>
      <c r="U43" s="5"/>
    </row>
    <row r="44" spans="1:21" s="2" customFormat="1" hidden="1" x14ac:dyDescent="0.2">
      <c r="A44" s="1" t="str">
        <f>IF('Elec Gross'!A44="","",'Elec Gross'!A44)</f>
        <v/>
      </c>
      <c r="B44" s="1" t="str">
        <f>IF('Elec Gross'!B44="","",'Elec Gross'!B44)</f>
        <v/>
      </c>
      <c r="C44" s="1"/>
      <c r="D44" s="25" t="str">
        <f>IF('Elec Gross'!C44="","",'Elec Gross'!C44)</f>
        <v/>
      </c>
      <c r="E44" s="14" t="str">
        <f>IF('Elec Gross'!D44="","",'Elec Gross'!D44)</f>
        <v/>
      </c>
      <c r="F44" s="16" t="str">
        <f>IF('Elec Gross'!E44="","",'Elec Gross'!E44)</f>
        <v/>
      </c>
      <c r="G44" s="14">
        <f>IFERROR(VLOOKUP(A44,Net!$A:$D,3,0),0)</f>
        <v>0</v>
      </c>
      <c r="H44" s="16"/>
      <c r="I44" s="16">
        <f t="shared" si="8"/>
        <v>0</v>
      </c>
      <c r="J44" s="64">
        <f t="shared" si="9"/>
        <v>0</v>
      </c>
      <c r="K44" s="16">
        <f>IFERROR(VLOOKUP(A44,Net!$A:$D,4,0),0)</f>
        <v>0</v>
      </c>
      <c r="L44" s="16"/>
      <c r="M44" s="16">
        <f t="shared" si="10"/>
        <v>0</v>
      </c>
      <c r="N44" s="64">
        <f t="shared" si="11"/>
        <v>0</v>
      </c>
      <c r="O44" s="63">
        <f>'Elec Gross'!N44</f>
        <v>0</v>
      </c>
      <c r="P44" s="63">
        <f>'Elec Gross'!O44</f>
        <v>0</v>
      </c>
      <c r="Q44" s="63">
        <f t="shared" si="12"/>
        <v>0</v>
      </c>
      <c r="R44" s="64">
        <f t="shared" si="13"/>
        <v>0</v>
      </c>
      <c r="S44" s="12"/>
      <c r="U44" s="5"/>
    </row>
    <row r="45" spans="1:21" s="2" customFormat="1" hidden="1" x14ac:dyDescent="0.2">
      <c r="A45" s="1" t="str">
        <f>IF('Elec Gross'!A45="","",'Elec Gross'!A45)</f>
        <v/>
      </c>
      <c r="B45" s="1" t="str">
        <f>IF('Elec Gross'!B45="","",'Elec Gross'!B45)</f>
        <v/>
      </c>
      <c r="C45" s="1"/>
      <c r="D45" s="25" t="str">
        <f>IF('Elec Gross'!C45="","",'Elec Gross'!C45)</f>
        <v/>
      </c>
      <c r="E45" s="14" t="str">
        <f>IF('Elec Gross'!D45="","",'Elec Gross'!D45)</f>
        <v/>
      </c>
      <c r="F45" s="16" t="str">
        <f>IF('Elec Gross'!E45="","",'Elec Gross'!E45)</f>
        <v/>
      </c>
      <c r="G45" s="14">
        <f>IFERROR(VLOOKUP(A45,Net!$A:$D,3,0),0)</f>
        <v>0</v>
      </c>
      <c r="H45" s="16"/>
      <c r="I45" s="16">
        <f t="shared" si="8"/>
        <v>0</v>
      </c>
      <c r="J45" s="64">
        <f t="shared" si="9"/>
        <v>0</v>
      </c>
      <c r="K45" s="16">
        <f>IFERROR(VLOOKUP(A45,Net!$A:$D,4,0),0)</f>
        <v>0</v>
      </c>
      <c r="L45" s="16"/>
      <c r="M45" s="16">
        <f t="shared" si="10"/>
        <v>0</v>
      </c>
      <c r="N45" s="64">
        <f t="shared" si="11"/>
        <v>0</v>
      </c>
      <c r="O45" s="63">
        <f>'Elec Gross'!N45</f>
        <v>0</v>
      </c>
      <c r="P45" s="63">
        <f>'Elec Gross'!O45</f>
        <v>0</v>
      </c>
      <c r="Q45" s="63">
        <f t="shared" si="12"/>
        <v>0</v>
      </c>
      <c r="R45" s="64">
        <f t="shared" si="13"/>
        <v>0</v>
      </c>
      <c r="S45" s="12"/>
      <c r="U45" s="5"/>
    </row>
    <row r="46" spans="1:21" s="2" customFormat="1" hidden="1" x14ac:dyDescent="0.2">
      <c r="A46" s="1" t="str">
        <f>IF('Elec Gross'!A46="","",'Elec Gross'!A46)</f>
        <v/>
      </c>
      <c r="B46" s="1" t="str">
        <f>IF('Elec Gross'!B46="","",'Elec Gross'!B46)</f>
        <v/>
      </c>
      <c r="C46" s="1"/>
      <c r="D46" s="25" t="str">
        <f>IF('Elec Gross'!C46="","",'Elec Gross'!C46)</f>
        <v/>
      </c>
      <c r="E46" s="14" t="str">
        <f>IF('Elec Gross'!D46="","",'Elec Gross'!D46)</f>
        <v/>
      </c>
      <c r="F46" s="16" t="str">
        <f>IF('Elec Gross'!E46="","",'Elec Gross'!E46)</f>
        <v/>
      </c>
      <c r="G46" s="14">
        <f>IFERROR(VLOOKUP(A46,Net!$A:$D,3,0),0)</f>
        <v>0</v>
      </c>
      <c r="H46" s="16"/>
      <c r="I46" s="16">
        <f t="shared" si="8"/>
        <v>0</v>
      </c>
      <c r="J46" s="64">
        <f t="shared" si="9"/>
        <v>0</v>
      </c>
      <c r="K46" s="16">
        <f>IFERROR(VLOOKUP(A46,Net!$A:$D,4,0),0)</f>
        <v>0</v>
      </c>
      <c r="L46" s="16"/>
      <c r="M46" s="16">
        <f t="shared" si="10"/>
        <v>0</v>
      </c>
      <c r="N46" s="64">
        <f t="shared" si="11"/>
        <v>0</v>
      </c>
      <c r="O46" s="63">
        <f>'Elec Gross'!N46</f>
        <v>0</v>
      </c>
      <c r="P46" s="63">
        <f>'Elec Gross'!O46</f>
        <v>0</v>
      </c>
      <c r="Q46" s="63">
        <f t="shared" si="12"/>
        <v>0</v>
      </c>
      <c r="R46" s="64">
        <f t="shared" si="13"/>
        <v>0</v>
      </c>
      <c r="S46" s="12"/>
      <c r="U46" s="5"/>
    </row>
    <row r="47" spans="1:21" s="2" customFormat="1" hidden="1" x14ac:dyDescent="0.2">
      <c r="A47" s="1" t="str">
        <f>IF('Elec Gross'!A47="","",'Elec Gross'!A47)</f>
        <v/>
      </c>
      <c r="B47" s="1" t="str">
        <f>IF('Elec Gross'!B47="","",'Elec Gross'!B47)</f>
        <v/>
      </c>
      <c r="C47" s="1"/>
      <c r="D47" s="25" t="str">
        <f>IF('Elec Gross'!C47="","",'Elec Gross'!C47)</f>
        <v/>
      </c>
      <c r="E47" s="14" t="str">
        <f>IF('Elec Gross'!D47="","",'Elec Gross'!D47)</f>
        <v/>
      </c>
      <c r="F47" s="16" t="str">
        <f>IF('Elec Gross'!E47="","",'Elec Gross'!E47)</f>
        <v/>
      </c>
      <c r="G47" s="14">
        <f>IFERROR(VLOOKUP(A47,Net!$A:$D,3,0),0)</f>
        <v>0</v>
      </c>
      <c r="H47" s="16"/>
      <c r="I47" s="16">
        <f t="shared" si="8"/>
        <v>0</v>
      </c>
      <c r="J47" s="64">
        <f t="shared" si="9"/>
        <v>0</v>
      </c>
      <c r="K47" s="16">
        <f>IFERROR(VLOOKUP(A47,Net!$A:$D,4,0),0)</f>
        <v>0</v>
      </c>
      <c r="L47" s="16"/>
      <c r="M47" s="16">
        <f t="shared" si="10"/>
        <v>0</v>
      </c>
      <c r="N47" s="64">
        <f t="shared" si="11"/>
        <v>0</v>
      </c>
      <c r="O47" s="63">
        <f>'Elec Gross'!N47</f>
        <v>0</v>
      </c>
      <c r="P47" s="63">
        <f>'Elec Gross'!O47</f>
        <v>0</v>
      </c>
      <c r="Q47" s="63">
        <f t="shared" si="12"/>
        <v>0</v>
      </c>
      <c r="R47" s="64">
        <f t="shared" si="13"/>
        <v>0</v>
      </c>
      <c r="S47" s="12"/>
      <c r="U47" s="5"/>
    </row>
    <row r="48" spans="1:21" s="2" customFormat="1" hidden="1" x14ac:dyDescent="0.2">
      <c r="A48" s="1" t="str">
        <f>IF('Elec Gross'!A48="","",'Elec Gross'!A48)</f>
        <v/>
      </c>
      <c r="B48" s="1" t="str">
        <f>IF('Elec Gross'!B48="","",'Elec Gross'!B48)</f>
        <v/>
      </c>
      <c r="C48" s="1"/>
      <c r="D48" s="25" t="str">
        <f>IF('Elec Gross'!C48="","",'Elec Gross'!C48)</f>
        <v/>
      </c>
      <c r="E48" s="14" t="str">
        <f>IF('Elec Gross'!D48="","",'Elec Gross'!D48)</f>
        <v/>
      </c>
      <c r="F48" s="16" t="str">
        <f>IF('Elec Gross'!E48="","",'Elec Gross'!E48)</f>
        <v/>
      </c>
      <c r="G48" s="14">
        <f>IFERROR(VLOOKUP(A48,Net!$A:$D,3,0),0)</f>
        <v>0</v>
      </c>
      <c r="H48" s="16"/>
      <c r="I48" s="16">
        <f t="shared" si="8"/>
        <v>0</v>
      </c>
      <c r="J48" s="64">
        <f t="shared" si="9"/>
        <v>0</v>
      </c>
      <c r="K48" s="16">
        <f>IFERROR(VLOOKUP(A48,Net!$A:$D,4,0),0)</f>
        <v>0</v>
      </c>
      <c r="L48" s="16"/>
      <c r="M48" s="16">
        <f t="shared" si="10"/>
        <v>0</v>
      </c>
      <c r="N48" s="64">
        <f t="shared" si="11"/>
        <v>0</v>
      </c>
      <c r="O48" s="63">
        <f>'Elec Gross'!N48</f>
        <v>0</v>
      </c>
      <c r="P48" s="63">
        <f>'Elec Gross'!O48</f>
        <v>0</v>
      </c>
      <c r="Q48" s="63">
        <f t="shared" si="12"/>
        <v>0</v>
      </c>
      <c r="R48" s="64">
        <f t="shared" si="13"/>
        <v>0</v>
      </c>
      <c r="S48" s="12"/>
      <c r="U48" s="5"/>
    </row>
    <row r="49" spans="1:21" s="2" customFormat="1" hidden="1" x14ac:dyDescent="0.2">
      <c r="A49" s="1" t="str">
        <f>IF('Elec Gross'!A49="","",'Elec Gross'!A49)</f>
        <v/>
      </c>
      <c r="B49" s="1" t="str">
        <f>IF('Elec Gross'!B49="","",'Elec Gross'!B49)</f>
        <v/>
      </c>
      <c r="C49" s="1"/>
      <c r="D49" s="25" t="str">
        <f>IF('Elec Gross'!C49="","",'Elec Gross'!C49)</f>
        <v/>
      </c>
      <c r="E49" s="14" t="str">
        <f>IF('Elec Gross'!D49="","",'Elec Gross'!D49)</f>
        <v/>
      </c>
      <c r="F49" s="16" t="str">
        <f>IF('Elec Gross'!E49="","",'Elec Gross'!E49)</f>
        <v/>
      </c>
      <c r="G49" s="14">
        <f>IFERROR(VLOOKUP(A49,Net!$A:$D,3,0),0)</f>
        <v>0</v>
      </c>
      <c r="H49" s="16"/>
      <c r="I49" s="16">
        <f t="shared" si="8"/>
        <v>0</v>
      </c>
      <c r="J49" s="64">
        <f t="shared" si="9"/>
        <v>0</v>
      </c>
      <c r="K49" s="16">
        <f>IFERROR(VLOOKUP(A49,Net!$A:$D,4,0),0)</f>
        <v>0</v>
      </c>
      <c r="L49" s="16"/>
      <c r="M49" s="16">
        <f t="shared" si="10"/>
        <v>0</v>
      </c>
      <c r="N49" s="64">
        <f t="shared" si="11"/>
        <v>0</v>
      </c>
      <c r="O49" s="63">
        <f>'Elec Gross'!N49</f>
        <v>0</v>
      </c>
      <c r="P49" s="63">
        <f>'Elec Gross'!O49</f>
        <v>0</v>
      </c>
      <c r="Q49" s="63">
        <f t="shared" si="12"/>
        <v>0</v>
      </c>
      <c r="R49" s="64">
        <f t="shared" si="13"/>
        <v>0</v>
      </c>
      <c r="S49" s="12"/>
      <c r="U49" s="5"/>
    </row>
    <row r="50" spans="1:21" s="2" customFormat="1" hidden="1" x14ac:dyDescent="0.2">
      <c r="A50" s="1" t="str">
        <f>IF('Elec Gross'!A50="","",'Elec Gross'!A50)</f>
        <v/>
      </c>
      <c r="B50" s="1" t="str">
        <f>IF('Elec Gross'!B50="","",'Elec Gross'!B50)</f>
        <v/>
      </c>
      <c r="C50" s="1"/>
      <c r="D50" s="25" t="str">
        <f>IF('Elec Gross'!C50="","",'Elec Gross'!C50)</f>
        <v/>
      </c>
      <c r="E50" s="14" t="str">
        <f>IF('Elec Gross'!D50="","",'Elec Gross'!D50)</f>
        <v/>
      </c>
      <c r="F50" s="16" t="str">
        <f>IF('Elec Gross'!E50="","",'Elec Gross'!E50)</f>
        <v/>
      </c>
      <c r="G50" s="14">
        <f>IFERROR(VLOOKUP(A50,Net!$A:$D,3,0),0)</f>
        <v>0</v>
      </c>
      <c r="H50" s="16"/>
      <c r="I50" s="16">
        <f t="shared" si="8"/>
        <v>0</v>
      </c>
      <c r="J50" s="64">
        <f t="shared" si="9"/>
        <v>0</v>
      </c>
      <c r="K50" s="16">
        <f>IFERROR(VLOOKUP(A50,Net!$A:$D,4,0),0)</f>
        <v>0</v>
      </c>
      <c r="L50" s="16"/>
      <c r="M50" s="16">
        <f t="shared" si="10"/>
        <v>0</v>
      </c>
      <c r="N50" s="64">
        <f t="shared" si="11"/>
        <v>0</v>
      </c>
      <c r="O50" s="63">
        <f>'Elec Gross'!N50</f>
        <v>0</v>
      </c>
      <c r="P50" s="63">
        <f>'Elec Gross'!O50</f>
        <v>0</v>
      </c>
      <c r="Q50" s="63">
        <f t="shared" si="12"/>
        <v>0</v>
      </c>
      <c r="R50" s="64">
        <f t="shared" si="13"/>
        <v>0</v>
      </c>
      <c r="S50" s="12"/>
      <c r="U50" s="5"/>
    </row>
    <row r="51" spans="1:21" s="2" customFormat="1" hidden="1" x14ac:dyDescent="0.2">
      <c r="A51" s="1" t="str">
        <f>IF('Elec Gross'!A51="","",'Elec Gross'!A51)</f>
        <v/>
      </c>
      <c r="B51" s="1" t="str">
        <f>IF('Elec Gross'!B51="","",'Elec Gross'!B51)</f>
        <v/>
      </c>
      <c r="C51" s="1"/>
      <c r="D51" s="25" t="str">
        <f>IF('Elec Gross'!C51="","",'Elec Gross'!C51)</f>
        <v/>
      </c>
      <c r="E51" s="14" t="str">
        <f>IF('Elec Gross'!D51="","",'Elec Gross'!D51)</f>
        <v/>
      </c>
      <c r="F51" s="16" t="str">
        <f>IF('Elec Gross'!E51="","",'Elec Gross'!E51)</f>
        <v/>
      </c>
      <c r="G51" s="14">
        <f>IFERROR(VLOOKUP(A51,Net!$A:$D,3,0),0)</f>
        <v>0</v>
      </c>
      <c r="H51" s="16"/>
      <c r="I51" s="16">
        <f t="shared" si="8"/>
        <v>0</v>
      </c>
      <c r="J51" s="64">
        <f t="shared" si="9"/>
        <v>0</v>
      </c>
      <c r="K51" s="16">
        <f>IFERROR(VLOOKUP(A51,Net!$A:$D,4,0),0)</f>
        <v>0</v>
      </c>
      <c r="L51" s="16"/>
      <c r="M51" s="16">
        <f t="shared" si="10"/>
        <v>0</v>
      </c>
      <c r="N51" s="64">
        <f t="shared" si="11"/>
        <v>0</v>
      </c>
      <c r="O51" s="63">
        <f>'Elec Gross'!N51</f>
        <v>0</v>
      </c>
      <c r="P51" s="63">
        <f>'Elec Gross'!O51</f>
        <v>0</v>
      </c>
      <c r="Q51" s="63">
        <f t="shared" si="12"/>
        <v>0</v>
      </c>
      <c r="R51" s="64">
        <f t="shared" si="13"/>
        <v>0</v>
      </c>
      <c r="S51" s="12"/>
      <c r="U51" s="5"/>
    </row>
    <row r="52" spans="1:21" s="2" customFormat="1" hidden="1" x14ac:dyDescent="0.2">
      <c r="A52" s="1" t="str">
        <f>IF('Elec Gross'!A52="","",'Elec Gross'!A52)</f>
        <v/>
      </c>
      <c r="B52" s="1" t="str">
        <f>IF('Elec Gross'!B52="","",'Elec Gross'!B52)</f>
        <v/>
      </c>
      <c r="C52" s="1"/>
      <c r="D52" s="25" t="str">
        <f>IF('Elec Gross'!C52="","",'Elec Gross'!C52)</f>
        <v/>
      </c>
      <c r="E52" s="14" t="str">
        <f>IF('Elec Gross'!D52="","",'Elec Gross'!D52)</f>
        <v/>
      </c>
      <c r="F52" s="16" t="str">
        <f>IF('Elec Gross'!E52="","",'Elec Gross'!E52)</f>
        <v/>
      </c>
      <c r="G52" s="14">
        <f>IFERROR(VLOOKUP(A52,Net!$A:$D,3,0),0)</f>
        <v>0</v>
      </c>
      <c r="H52" s="16"/>
      <c r="I52" s="16">
        <f t="shared" si="8"/>
        <v>0</v>
      </c>
      <c r="J52" s="64">
        <f t="shared" si="9"/>
        <v>0</v>
      </c>
      <c r="K52" s="16">
        <f>IFERROR(VLOOKUP(A52,Net!$A:$D,4,0),0)</f>
        <v>0</v>
      </c>
      <c r="L52" s="16"/>
      <c r="M52" s="16">
        <f t="shared" si="10"/>
        <v>0</v>
      </c>
      <c r="N52" s="64">
        <f t="shared" si="11"/>
        <v>0</v>
      </c>
      <c r="O52" s="63">
        <f>'Elec Gross'!N52</f>
        <v>0</v>
      </c>
      <c r="P52" s="63">
        <f>'Elec Gross'!O52</f>
        <v>0</v>
      </c>
      <c r="Q52" s="63">
        <f t="shared" si="12"/>
        <v>0</v>
      </c>
      <c r="R52" s="64">
        <f t="shared" si="13"/>
        <v>0</v>
      </c>
      <c r="S52" s="12"/>
      <c r="U52" s="5"/>
    </row>
    <row r="53" spans="1:21" s="2" customFormat="1" hidden="1" x14ac:dyDescent="0.2">
      <c r="A53" s="1" t="str">
        <f>IF('Elec Gross'!A53="","",'Elec Gross'!A53)</f>
        <v/>
      </c>
      <c r="B53" s="1" t="str">
        <f>IF('Elec Gross'!B53="","",'Elec Gross'!B53)</f>
        <v/>
      </c>
      <c r="C53" s="1"/>
      <c r="D53" s="25" t="str">
        <f>IF('Elec Gross'!C53="","",'Elec Gross'!C53)</f>
        <v/>
      </c>
      <c r="E53" s="14" t="str">
        <f>IF('Elec Gross'!D53="","",'Elec Gross'!D53)</f>
        <v/>
      </c>
      <c r="F53" s="16" t="str">
        <f>IF('Elec Gross'!E53="","",'Elec Gross'!E53)</f>
        <v/>
      </c>
      <c r="G53" s="14">
        <f>IFERROR(VLOOKUP(A53,Net!$A:$D,3,0),0)</f>
        <v>0</v>
      </c>
      <c r="H53" s="16"/>
      <c r="I53" s="16">
        <f t="shared" si="8"/>
        <v>0</v>
      </c>
      <c r="J53" s="64">
        <f t="shared" si="9"/>
        <v>0</v>
      </c>
      <c r="K53" s="16">
        <f>IFERROR(VLOOKUP(A53,Net!$A:$D,4,0),0)</f>
        <v>0</v>
      </c>
      <c r="L53" s="16"/>
      <c r="M53" s="16">
        <f t="shared" si="10"/>
        <v>0</v>
      </c>
      <c r="N53" s="64">
        <f t="shared" si="11"/>
        <v>0</v>
      </c>
      <c r="O53" s="63">
        <f>'Elec Gross'!N53</f>
        <v>0</v>
      </c>
      <c r="P53" s="63">
        <f>'Elec Gross'!O53</f>
        <v>0</v>
      </c>
      <c r="Q53" s="63">
        <f t="shared" si="12"/>
        <v>0</v>
      </c>
      <c r="R53" s="64">
        <f t="shared" si="13"/>
        <v>0</v>
      </c>
      <c r="S53" s="12"/>
      <c r="U53" s="5"/>
    </row>
    <row r="54" spans="1:21" s="2" customFormat="1" hidden="1" x14ac:dyDescent="0.2">
      <c r="A54" s="1" t="str">
        <f>IF('Elec Gross'!A54="","",'Elec Gross'!A54)</f>
        <v/>
      </c>
      <c r="B54" s="1" t="str">
        <f>IF('Elec Gross'!B54="","",'Elec Gross'!B54)</f>
        <v/>
      </c>
      <c r="C54" s="1"/>
      <c r="D54" s="25" t="str">
        <f>IF('Elec Gross'!C54="","",'Elec Gross'!C54)</f>
        <v/>
      </c>
      <c r="E54" s="14" t="str">
        <f>IF('Elec Gross'!D54="","",'Elec Gross'!D54)</f>
        <v/>
      </c>
      <c r="F54" s="16" t="str">
        <f>IF('Elec Gross'!E54="","",'Elec Gross'!E54)</f>
        <v/>
      </c>
      <c r="G54" s="14">
        <f>IFERROR(VLOOKUP(A54,Net!$A:$D,3,0),0)</f>
        <v>0</v>
      </c>
      <c r="H54" s="16"/>
      <c r="I54" s="16">
        <f t="shared" si="8"/>
        <v>0</v>
      </c>
      <c r="J54" s="64">
        <f t="shared" si="9"/>
        <v>0</v>
      </c>
      <c r="K54" s="16">
        <f>IFERROR(VLOOKUP(A54,Net!$A:$D,4,0),0)</f>
        <v>0</v>
      </c>
      <c r="L54" s="16"/>
      <c r="M54" s="16">
        <f t="shared" si="10"/>
        <v>0</v>
      </c>
      <c r="N54" s="64">
        <f t="shared" si="11"/>
        <v>0</v>
      </c>
      <c r="O54" s="63">
        <f>'Elec Gross'!N54</f>
        <v>0</v>
      </c>
      <c r="P54" s="63">
        <f>'Elec Gross'!O54</f>
        <v>0</v>
      </c>
      <c r="Q54" s="63">
        <f t="shared" si="12"/>
        <v>0</v>
      </c>
      <c r="R54" s="64">
        <f t="shared" si="13"/>
        <v>0</v>
      </c>
      <c r="S54" s="12"/>
      <c r="U54" s="5"/>
    </row>
    <row r="55" spans="1:21" s="2" customFormat="1" hidden="1" x14ac:dyDescent="0.2">
      <c r="A55" s="1" t="str">
        <f>IF('Elec Gross'!A55="","",'Elec Gross'!A55)</f>
        <v/>
      </c>
      <c r="B55" s="1" t="str">
        <f>IF('Elec Gross'!B55="","",'Elec Gross'!B55)</f>
        <v/>
      </c>
      <c r="C55" s="1"/>
      <c r="D55" s="25" t="str">
        <f>IF('Elec Gross'!C55="","",'Elec Gross'!C55)</f>
        <v/>
      </c>
      <c r="E55" s="14" t="str">
        <f>IF('Elec Gross'!D55="","",'Elec Gross'!D55)</f>
        <v/>
      </c>
      <c r="F55" s="16" t="str">
        <f>IF('Elec Gross'!E55="","",'Elec Gross'!E55)</f>
        <v/>
      </c>
      <c r="G55" s="14">
        <f>IFERROR(VLOOKUP(A55,Net!$A:$D,3,0),0)</f>
        <v>0</v>
      </c>
      <c r="H55" s="16"/>
      <c r="I55" s="16">
        <f t="shared" si="8"/>
        <v>0</v>
      </c>
      <c r="J55" s="64">
        <f t="shared" si="9"/>
        <v>0</v>
      </c>
      <c r="K55" s="16">
        <f>IFERROR(VLOOKUP(A55,Net!$A:$D,4,0),0)</f>
        <v>0</v>
      </c>
      <c r="L55" s="16"/>
      <c r="M55" s="16">
        <f t="shared" si="10"/>
        <v>0</v>
      </c>
      <c r="N55" s="64">
        <f t="shared" si="11"/>
        <v>0</v>
      </c>
      <c r="O55" s="63">
        <f>'Elec Gross'!N55</f>
        <v>0</v>
      </c>
      <c r="P55" s="63">
        <f>'Elec Gross'!O55</f>
        <v>0</v>
      </c>
      <c r="Q55" s="63">
        <f t="shared" si="12"/>
        <v>0</v>
      </c>
      <c r="R55" s="64">
        <f t="shared" si="13"/>
        <v>0</v>
      </c>
      <c r="S55" s="12"/>
      <c r="U55" s="5"/>
    </row>
    <row r="56" spans="1:21" s="2" customFormat="1" hidden="1" x14ac:dyDescent="0.2">
      <c r="A56" s="1" t="str">
        <f>IF('Elec Gross'!A56="","",'Elec Gross'!A56)</f>
        <v/>
      </c>
      <c r="B56" s="1" t="str">
        <f>IF('Elec Gross'!B56="","",'Elec Gross'!B56)</f>
        <v/>
      </c>
      <c r="C56" s="1"/>
      <c r="D56" s="25" t="str">
        <f>IF('Elec Gross'!C56="","",'Elec Gross'!C56)</f>
        <v/>
      </c>
      <c r="E56" s="14" t="str">
        <f>IF('Elec Gross'!D56="","",'Elec Gross'!D56)</f>
        <v/>
      </c>
      <c r="F56" s="16" t="str">
        <f>IF('Elec Gross'!E56="","",'Elec Gross'!E56)</f>
        <v/>
      </c>
      <c r="G56" s="14">
        <f>IFERROR(VLOOKUP(A56,Net!$A:$D,3,0),0)</f>
        <v>0</v>
      </c>
      <c r="H56" s="16"/>
      <c r="I56" s="16">
        <f t="shared" si="8"/>
        <v>0</v>
      </c>
      <c r="J56" s="64">
        <f t="shared" si="9"/>
        <v>0</v>
      </c>
      <c r="K56" s="16">
        <f>IFERROR(VLOOKUP(A56,Net!$A:$D,4,0),0)</f>
        <v>0</v>
      </c>
      <c r="L56" s="16"/>
      <c r="M56" s="16">
        <f t="shared" si="10"/>
        <v>0</v>
      </c>
      <c r="N56" s="64">
        <f t="shared" si="11"/>
        <v>0</v>
      </c>
      <c r="O56" s="63">
        <f>'Elec Gross'!N56</f>
        <v>0</v>
      </c>
      <c r="P56" s="63">
        <f>'Elec Gross'!O56</f>
        <v>0</v>
      </c>
      <c r="Q56" s="63">
        <f t="shared" si="12"/>
        <v>0</v>
      </c>
      <c r="R56" s="64">
        <f t="shared" si="13"/>
        <v>0</v>
      </c>
      <c r="S56" s="12"/>
      <c r="U56" s="5"/>
    </row>
    <row r="57" spans="1:21" s="2" customFormat="1" hidden="1" x14ac:dyDescent="0.2">
      <c r="A57" s="1" t="str">
        <f>IF('Elec Gross'!A57="","",'Elec Gross'!A57)</f>
        <v/>
      </c>
      <c r="B57" s="1" t="str">
        <f>IF('Elec Gross'!B57="","",'Elec Gross'!B57)</f>
        <v/>
      </c>
      <c r="C57" s="1"/>
      <c r="D57" s="38" t="str">
        <f>IF('Elec Gross'!C57="","",'Elec Gross'!C57)</f>
        <v/>
      </c>
      <c r="E57" s="15" t="str">
        <f>IF('Elec Gross'!D57="","",'Elec Gross'!D57)</f>
        <v/>
      </c>
      <c r="F57" s="17" t="str">
        <f>IF('Elec Gross'!E57="","",'Elec Gross'!E57)</f>
        <v/>
      </c>
      <c r="G57" s="15">
        <f>IFERROR(VLOOKUP(A57,Net!$A:$D,3,0),0)</f>
        <v>0</v>
      </c>
      <c r="H57" s="17"/>
      <c r="I57" s="17">
        <f t="shared" si="8"/>
        <v>0</v>
      </c>
      <c r="J57" s="66">
        <f t="shared" si="9"/>
        <v>0</v>
      </c>
      <c r="K57" s="17">
        <f>IFERROR(VLOOKUP(A57,Net!$A:$D,4,0),0)</f>
        <v>0</v>
      </c>
      <c r="L57" s="17"/>
      <c r="M57" s="17">
        <f t="shared" si="10"/>
        <v>0</v>
      </c>
      <c r="N57" s="66">
        <f t="shared" si="11"/>
        <v>0</v>
      </c>
      <c r="O57" s="67">
        <f>'Elec Gross'!N57</f>
        <v>0</v>
      </c>
      <c r="P57" s="67">
        <f>'Elec Gross'!O57</f>
        <v>0</v>
      </c>
      <c r="Q57" s="67">
        <f t="shared" si="12"/>
        <v>0</v>
      </c>
      <c r="R57" s="66">
        <f t="shared" si="13"/>
        <v>0</v>
      </c>
      <c r="S57" s="12"/>
      <c r="T57" s="4"/>
      <c r="U57" s="3"/>
    </row>
    <row r="58" spans="1:21" s="2" customFormat="1" x14ac:dyDescent="0.2"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3"/>
      <c r="T58" s="4"/>
      <c r="U58" s="3"/>
    </row>
    <row r="59" spans="1:21" x14ac:dyDescent="0.2">
      <c r="D59" s="104" t="s">
        <v>59</v>
      </c>
      <c r="E59" s="69">
        <f>SUM(E10:E57)</f>
        <v>742812</v>
      </c>
      <c r="F59" s="70"/>
      <c r="G59" s="44">
        <f>SUM(G10:G57)</f>
        <v>132308998.28</v>
      </c>
      <c r="H59" s="44">
        <f>SUM(H10:H57)</f>
        <v>108863117.72598162</v>
      </c>
      <c r="I59" s="44">
        <f>SUM(I10:I57)</f>
        <v>-23445880.554018389</v>
      </c>
      <c r="J59" s="71">
        <f>IF(G59&gt;0,I59/G59,0)</f>
        <v>-0.17720548759957241</v>
      </c>
      <c r="K59" s="44">
        <f>SUM(K10:K57)</f>
        <v>33892.706454740524</v>
      </c>
      <c r="L59" s="44">
        <f>SUM(L10:L57)</f>
        <v>30595.421329499986</v>
      </c>
      <c r="M59" s="44">
        <f>SUM(M10:M57)</f>
        <v>-3297.2851252405367</v>
      </c>
      <c r="N59" s="71">
        <f>IF(K59&gt;0,M59/K59,0)</f>
        <v>-9.7285978906513387E-2</v>
      </c>
      <c r="O59" s="72">
        <f>SUM(O10:O57)</f>
        <v>31150775.825275395</v>
      </c>
      <c r="P59" s="72">
        <f>SUM(P10:P57)</f>
        <v>23384715.169999998</v>
      </c>
      <c r="Q59" s="72">
        <f>SUM(Q10:Q57)</f>
        <v>-7766060.6552753989</v>
      </c>
      <c r="R59" s="71">
        <f>IF(O59&gt;0,Q59/O59,0)</f>
        <v>-0.24930552930158814</v>
      </c>
      <c r="S59" s="6"/>
    </row>
    <row r="60" spans="1:21" x14ac:dyDescent="0.2">
      <c r="D60" s="59"/>
      <c r="E60" s="85"/>
      <c r="F60" s="85"/>
      <c r="G60" s="16"/>
      <c r="H60" s="16"/>
      <c r="I60" s="16"/>
      <c r="J60" s="103"/>
      <c r="K60" s="16"/>
      <c r="L60" s="16"/>
      <c r="M60" s="16"/>
      <c r="N60" s="103"/>
      <c r="O60" s="63"/>
      <c r="P60" s="63"/>
      <c r="Q60" s="63"/>
      <c r="R60" s="103"/>
      <c r="S60" s="6"/>
    </row>
    <row r="61" spans="1:21" x14ac:dyDescent="0.2">
      <c r="B61" s="1" t="s">
        <v>65</v>
      </c>
      <c r="D61" s="96"/>
      <c r="E61" s="96"/>
      <c r="F61" s="74"/>
      <c r="G61" s="75"/>
      <c r="H61" s="73" t="s">
        <v>5</v>
      </c>
      <c r="I61" s="75"/>
      <c r="J61" s="74"/>
      <c r="K61" s="75"/>
      <c r="L61" s="73" t="s">
        <v>5</v>
      </c>
      <c r="M61" s="75"/>
      <c r="N61" s="74"/>
      <c r="O61" s="75"/>
      <c r="P61" s="75"/>
      <c r="Q61" s="75"/>
      <c r="R61" s="74"/>
      <c r="S61" s="6"/>
    </row>
    <row r="62" spans="1:21" x14ac:dyDescent="0.2">
      <c r="B62" s="1" t="s">
        <v>65</v>
      </c>
      <c r="D62" s="97"/>
      <c r="E62" s="97"/>
      <c r="F62" s="98"/>
      <c r="G62" s="76" t="s">
        <v>2</v>
      </c>
      <c r="H62" s="76" t="s">
        <v>3</v>
      </c>
      <c r="I62" s="76"/>
      <c r="J62" s="99" t="s">
        <v>6</v>
      </c>
      <c r="K62" s="76" t="s">
        <v>2</v>
      </c>
      <c r="L62" s="76" t="s">
        <v>3</v>
      </c>
      <c r="M62" s="76"/>
      <c r="N62" s="99" t="s">
        <v>6</v>
      </c>
      <c r="O62" s="76" t="s">
        <v>2</v>
      </c>
      <c r="P62" s="76" t="s">
        <v>3</v>
      </c>
      <c r="Q62" s="76"/>
      <c r="R62" s="99" t="s">
        <v>6</v>
      </c>
      <c r="S62" s="6"/>
    </row>
    <row r="63" spans="1:21" x14ac:dyDescent="0.2">
      <c r="D63" s="100" t="s">
        <v>60</v>
      </c>
      <c r="E63" s="112" t="s">
        <v>10</v>
      </c>
      <c r="F63" s="113"/>
      <c r="G63" s="77" t="s">
        <v>1</v>
      </c>
      <c r="H63" s="77" t="s">
        <v>1</v>
      </c>
      <c r="I63" s="77" t="s">
        <v>4</v>
      </c>
      <c r="J63" s="78" t="s">
        <v>7</v>
      </c>
      <c r="K63" s="77" t="s">
        <v>0</v>
      </c>
      <c r="L63" s="77" t="s">
        <v>0</v>
      </c>
      <c r="M63" s="77" t="s">
        <v>4</v>
      </c>
      <c r="N63" s="78" t="s">
        <v>7</v>
      </c>
      <c r="O63" s="77" t="s">
        <v>8</v>
      </c>
      <c r="P63" s="77" t="s">
        <v>8</v>
      </c>
      <c r="Q63" s="77" t="s">
        <v>4</v>
      </c>
      <c r="R63" s="78" t="s">
        <v>7</v>
      </c>
      <c r="S63" s="6"/>
    </row>
    <row r="64" spans="1:21" x14ac:dyDescent="0.2">
      <c r="A64" s="1">
        <f>IF('Elec Gross'!A64="","",'Elec Gross'!A64)</f>
        <v>17831</v>
      </c>
      <c r="B64" s="1" t="str">
        <f>IF('Elec Gross'!B64="","",'Elec Gross'!B64)</f>
        <v>DR</v>
      </c>
      <c r="C64" s="1">
        <v>1</v>
      </c>
      <c r="D64" s="25" t="str">
        <f>IF('Elec Gross'!C64="","",'Elec Gross'!C64)</f>
        <v>Residential Load Management</v>
      </c>
      <c r="E64" s="14">
        <f>IF('Elec Gross'!D64="","",'Elec Gross'!D64)</f>
        <v>61913</v>
      </c>
      <c r="F64" s="16" t="str">
        <f>IF('Elec Gross'!E64="","",'Elec Gross'!E64)</f>
        <v/>
      </c>
      <c r="G64" s="14">
        <f>IFERROR(VLOOKUP(A64,Net!$A:$D,3,0),0)</f>
        <v>488100</v>
      </c>
      <c r="H64" s="16">
        <v>213</v>
      </c>
      <c r="I64" s="16">
        <f>H64-G64</f>
        <v>-487887</v>
      </c>
      <c r="J64" s="64">
        <f>IF(G64&gt;0,I64/G64,0)</f>
        <v>-0.99956361401352178</v>
      </c>
      <c r="K64" s="16">
        <f>IFERROR(VLOOKUP(A64,Net!$A:$D,4,0),0)</f>
        <v>41016.69751943725</v>
      </c>
      <c r="L64" s="16">
        <v>107</v>
      </c>
      <c r="M64" s="16">
        <f>L64-K64</f>
        <v>-40909.69751943725</v>
      </c>
      <c r="N64" s="64">
        <f>IF(K64&gt;0,M64/K64,0)</f>
        <v>-0.99739130631008766</v>
      </c>
      <c r="O64" s="63">
        <f>'Elec Gross'!N64</f>
        <v>3254250.6533727366</v>
      </c>
      <c r="P64" s="63">
        <f>'Elec Gross'!O64</f>
        <v>2586541.58</v>
      </c>
      <c r="Q64" s="63">
        <f>P64-O64</f>
        <v>-667709.07337273657</v>
      </c>
      <c r="R64" s="64">
        <f>IF(O64&gt;0,Q64/O64,0)</f>
        <v>-0.20518059132314115</v>
      </c>
      <c r="S64" s="6"/>
    </row>
    <row r="65" spans="1:19" x14ac:dyDescent="0.2">
      <c r="A65" s="1">
        <f>IF('Elec Gross'!A65="","",'Elec Gross'!A65)</f>
        <v>17836</v>
      </c>
      <c r="B65" s="1" t="str">
        <f>IF('Elec Gross'!B65="","",'Elec Gross'!B65)</f>
        <v>DR</v>
      </c>
      <c r="C65" s="1">
        <v>1</v>
      </c>
      <c r="D65" s="25" t="str">
        <f>IF('Elec Gross'!C65="","",'Elec Gross'!C65)</f>
        <v>Nonresidential Load Management</v>
      </c>
      <c r="E65" s="14">
        <f>IF('Elec Gross'!D65="","",'Elec Gross'!D65)</f>
        <v>94</v>
      </c>
      <c r="F65" s="16" t="str">
        <f>IF('Elec Gross'!E65="","",'Elec Gross'!E65)</f>
        <v/>
      </c>
      <c r="G65" s="14">
        <f>IFERROR(VLOOKUP(A65,Net!$A:$D,3,0),0)</f>
        <v>2770016</v>
      </c>
      <c r="H65" s="16">
        <v>501501</v>
      </c>
      <c r="I65" s="16">
        <f>H65-G65</f>
        <v>-2268515</v>
      </c>
      <c r="J65" s="64">
        <f>IF(G65&gt;0,I65/G65,0)</f>
        <v>-0.81895375333572085</v>
      </c>
      <c r="K65" s="16">
        <f>IFERROR(VLOOKUP(A65,Net!$A:$D,4,0),0)</f>
        <v>230811.58550811585</v>
      </c>
      <c r="L65" s="16">
        <v>255564</v>
      </c>
      <c r="M65" s="16">
        <f>L65-K65</f>
        <v>24752.414491884148</v>
      </c>
      <c r="N65" s="64">
        <f>IF(K65&gt;0,M65/K65,0)</f>
        <v>0.10724078012545778</v>
      </c>
      <c r="O65" s="63">
        <f>'Elec Gross'!N65</f>
        <v>8651750</v>
      </c>
      <c r="P65" s="63">
        <f>'Elec Gross'!O65</f>
        <v>7683617.8799999999</v>
      </c>
      <c r="Q65" s="63">
        <f>P65-O65</f>
        <v>-968132.12000000011</v>
      </c>
      <c r="R65" s="64">
        <f>IF(O65&gt;0,Q65/O65,0)</f>
        <v>-0.11190014968070044</v>
      </c>
      <c r="S65" s="6"/>
    </row>
    <row r="66" spans="1:19" x14ac:dyDescent="0.2">
      <c r="D66" s="101" t="s">
        <v>61</v>
      </c>
      <c r="E66" s="42">
        <f>SUM(E64:E65)</f>
        <v>62007</v>
      </c>
      <c r="F66" s="43"/>
      <c r="G66" s="44">
        <f>SUM(G64:G65)</f>
        <v>3258116</v>
      </c>
      <c r="H66" s="44">
        <f>SUM(H64:H65)</f>
        <v>501714</v>
      </c>
      <c r="I66" s="44">
        <f>SUM(I64:I65)</f>
        <v>-2756402</v>
      </c>
      <c r="J66" s="71">
        <f>IF(G66&gt;0,I66/G66,0)</f>
        <v>-0.8460110075884345</v>
      </c>
      <c r="K66" s="44">
        <f>SUM(K64:K65)</f>
        <v>271828.28302755312</v>
      </c>
      <c r="L66" s="44">
        <f>SUM(L64:L65)</f>
        <v>255671</v>
      </c>
      <c r="M66" s="44">
        <f>SUM(M64:M65)</f>
        <v>-16157.283027553101</v>
      </c>
      <c r="N66" s="71">
        <f>IF(K66&gt;0,M66/K66,0)</f>
        <v>-5.9439300604033775E-2</v>
      </c>
      <c r="O66" s="44">
        <f>SUM(O64:O65)</f>
        <v>11906000.653372737</v>
      </c>
      <c r="P66" s="44">
        <f>SUM(P64:P65)</f>
        <v>10270159.460000001</v>
      </c>
      <c r="Q66" s="44">
        <f>SUM(Q64:Q65)</f>
        <v>-1635841.1933727367</v>
      </c>
      <c r="R66" s="71">
        <f>IF(O66&gt;0,Q66/O66,0)</f>
        <v>-0.13739636348074069</v>
      </c>
      <c r="S66" s="6"/>
    </row>
    <row r="67" spans="1:19" x14ac:dyDescent="0.2">
      <c r="D67" s="59"/>
      <c r="E67" s="85"/>
      <c r="F67" s="85"/>
      <c r="G67" s="16"/>
      <c r="H67" s="16"/>
      <c r="I67" s="16"/>
      <c r="J67" s="103"/>
      <c r="K67" s="16"/>
      <c r="L67" s="16"/>
      <c r="M67" s="16"/>
      <c r="N67" s="103"/>
      <c r="O67" s="63"/>
      <c r="P67" s="63"/>
      <c r="Q67" s="63"/>
      <c r="R67" s="103"/>
      <c r="S67" s="6"/>
    </row>
    <row r="68" spans="1:19" x14ac:dyDescent="0.2">
      <c r="D68" s="48"/>
      <c r="E68" s="21"/>
      <c r="F68" s="22"/>
      <c r="G68" s="23"/>
      <c r="H68" s="24" t="s">
        <v>5</v>
      </c>
      <c r="I68" s="23"/>
      <c r="J68" s="22"/>
      <c r="K68" s="23"/>
      <c r="L68" s="24" t="s">
        <v>5</v>
      </c>
      <c r="M68" s="23"/>
      <c r="N68" s="22"/>
      <c r="O68" s="23"/>
      <c r="P68" s="23"/>
      <c r="Q68" s="23"/>
      <c r="R68" s="22"/>
    </row>
    <row r="69" spans="1:19" x14ac:dyDescent="0.2">
      <c r="D69" s="49"/>
      <c r="E69" s="25"/>
      <c r="F69" s="26"/>
      <c r="G69" s="27" t="s">
        <v>2</v>
      </c>
      <c r="H69" s="27" t="s">
        <v>3</v>
      </c>
      <c r="I69" s="27"/>
      <c r="J69" s="28" t="s">
        <v>6</v>
      </c>
      <c r="K69" s="27" t="s">
        <v>2</v>
      </c>
      <c r="L69" s="27" t="s">
        <v>3</v>
      </c>
      <c r="M69" s="27"/>
      <c r="N69" s="28" t="s">
        <v>6</v>
      </c>
      <c r="O69" s="27" t="s">
        <v>2</v>
      </c>
      <c r="P69" s="27" t="s">
        <v>3</v>
      </c>
      <c r="Q69" s="27"/>
      <c r="R69" s="28" t="s">
        <v>6</v>
      </c>
      <c r="S69" s="7"/>
    </row>
    <row r="70" spans="1:19" x14ac:dyDescent="0.2">
      <c r="D70" s="51" t="s">
        <v>12</v>
      </c>
      <c r="E70" s="109" t="s">
        <v>10</v>
      </c>
      <c r="F70" s="110"/>
      <c r="G70" s="29" t="s">
        <v>1</v>
      </c>
      <c r="H70" s="29" t="s">
        <v>1</v>
      </c>
      <c r="I70" s="29" t="s">
        <v>4</v>
      </c>
      <c r="J70" s="52" t="s">
        <v>7</v>
      </c>
      <c r="K70" s="29" t="s">
        <v>0</v>
      </c>
      <c r="L70" s="29" t="s">
        <v>0</v>
      </c>
      <c r="M70" s="29" t="s">
        <v>4</v>
      </c>
      <c r="N70" s="52" t="s">
        <v>7</v>
      </c>
      <c r="O70" s="29" t="s">
        <v>8</v>
      </c>
      <c r="P70" s="29" t="s">
        <v>8</v>
      </c>
      <c r="Q70" s="29" t="s">
        <v>4</v>
      </c>
      <c r="R70" s="52" t="s">
        <v>7</v>
      </c>
      <c r="S70" s="8"/>
    </row>
    <row r="71" spans="1:19" x14ac:dyDescent="0.2">
      <c r="D71" s="48" t="s">
        <v>13</v>
      </c>
      <c r="E71" s="14">
        <f>SUMIF($B$10:$B$57,"Res",E10:E57)</f>
        <v>598521</v>
      </c>
      <c r="F71" s="35"/>
      <c r="G71" s="54">
        <f>SUMIF($B$10:$B$57,"Res",G10:G57)</f>
        <v>38909295.380000003</v>
      </c>
      <c r="H71" s="55">
        <f>SUMIF($B$10:$B$57,"Res",H10:H57)</f>
        <v>41719302.326261617</v>
      </c>
      <c r="I71" s="55">
        <f>SUMIF($B$10:$B$57,"Res",I10:I57)</f>
        <v>2810006.9462616174</v>
      </c>
      <c r="J71" s="64">
        <f>IF(G71&gt;0,I71/G71,0)</f>
        <v>7.2219425173810928E-2</v>
      </c>
      <c r="K71" s="54">
        <f>SUMIF($B$10:$B$57,"Res",K10:K57)</f>
        <v>12231.866779990287</v>
      </c>
      <c r="L71" s="55">
        <f>SUMIF($B$10:$B$57,"Res",L10:L57)</f>
        <v>12962.810869499985</v>
      </c>
      <c r="M71" s="55">
        <f>SUMIF($B$10:$B$57,"Res",M10:M57)</f>
        <v>730.94408950969637</v>
      </c>
      <c r="N71" s="64">
        <f>IF(K71&gt;0,M71/K71,0)</f>
        <v>5.9757361869361106E-2</v>
      </c>
      <c r="O71" s="33">
        <f>SUMIF($B$10:$B$57,"Res",O10:O57)</f>
        <v>7939380.0096349623</v>
      </c>
      <c r="P71" s="33">
        <f>SUMIF($B$10:$B$57,"Res",P10:P57)</f>
        <v>5575199.4790939474</v>
      </c>
      <c r="Q71" s="33">
        <f>SUMIF($B$10:$B$57,"Res",Q10:Q57)</f>
        <v>-2364180.5305410135</v>
      </c>
      <c r="R71" s="64">
        <f>IF(O71&gt;0,Q71/O71,0)</f>
        <v>-0.29777898622712656</v>
      </c>
    </row>
    <row r="72" spans="1:19" x14ac:dyDescent="0.2">
      <c r="D72" s="49" t="s">
        <v>14</v>
      </c>
      <c r="E72" s="14">
        <f>SUMIF($B$10:$B$57,"NonRes",E10:E57)</f>
        <v>144244</v>
      </c>
      <c r="F72" s="35"/>
      <c r="G72" s="56">
        <f>SUMIF($B$10:$B$57,"NonRes",G10:G57)</f>
        <v>93399702.900000006</v>
      </c>
      <c r="H72" s="85">
        <f>SUMIF($B$10:$B$57,"NonRes",H10:H57)</f>
        <v>67143815.399719998</v>
      </c>
      <c r="I72" s="85">
        <f>SUMIF($B$10:$B$57,"NonRes",I10:I57)</f>
        <v>-26255887.500280008</v>
      </c>
      <c r="J72" s="64">
        <f>IF(G72&gt;0,I72/G72,0)</f>
        <v>-0.28111318007500863</v>
      </c>
      <c r="K72" s="56">
        <f>SUMIF($B$10:$B$57,"NonRes",K10:K57)</f>
        <v>21660.839674750234</v>
      </c>
      <c r="L72" s="85">
        <f>SUMIF($B$10:$B$57,"NonRes",L10:L57)</f>
        <v>17632.61046</v>
      </c>
      <c r="M72" s="85">
        <f>SUMIF($B$10:$B$57,"NonRes",M10:M57)</f>
        <v>-4028.2292147502326</v>
      </c>
      <c r="N72" s="64">
        <f>IF(K72&gt;0,M72/K72,0)</f>
        <v>-0.18596828540520008</v>
      </c>
      <c r="O72" s="86">
        <f>SUMIF($B$10:$B$57,"NonRes",O10:O57)</f>
        <v>21606395.815640435</v>
      </c>
      <c r="P72" s="34">
        <f>SUMIF($B$10:$B$57,"NonRes",P10:P57)</f>
        <v>15906855.660906052</v>
      </c>
      <c r="Q72" s="34">
        <f>SUMIF($B$10:$B$57,"NonRes",Q10:Q57)</f>
        <v>-5699540.1547343843</v>
      </c>
      <c r="R72" s="64">
        <f>IF(O72&gt;0,Q72/O72,0)</f>
        <v>-0.26378949100842641</v>
      </c>
    </row>
    <row r="73" spans="1:19" x14ac:dyDescent="0.2">
      <c r="D73" s="102" t="s">
        <v>62</v>
      </c>
      <c r="E73" s="14">
        <f>SUMIF($B$64:$B$65,"DR",E64:E65)</f>
        <v>62007</v>
      </c>
      <c r="F73" s="35"/>
      <c r="G73" s="6">
        <f>SUMIF($B$64:$B$65,"DR",G64:G65)</f>
        <v>3258116</v>
      </c>
      <c r="H73" s="6">
        <f t="shared" ref="H73:R73" si="14">SUMIF($B$64:$B$65,"DR",H64:H65)</f>
        <v>501714</v>
      </c>
      <c r="I73" s="6">
        <f t="shared" si="14"/>
        <v>-2756402</v>
      </c>
      <c r="J73" s="6">
        <f t="shared" si="14"/>
        <v>-1.8185173673492425</v>
      </c>
      <c r="K73" s="6">
        <f t="shared" si="14"/>
        <v>271828.28302755312</v>
      </c>
      <c r="L73" s="6">
        <f t="shared" si="14"/>
        <v>255671</v>
      </c>
      <c r="M73" s="6">
        <f t="shared" si="14"/>
        <v>-16157.283027553101</v>
      </c>
      <c r="N73" s="6">
        <f t="shared" si="14"/>
        <v>-0.89015052618462986</v>
      </c>
      <c r="O73" s="105">
        <f t="shared" si="14"/>
        <v>11906000.653372737</v>
      </c>
      <c r="P73" s="105">
        <f t="shared" si="14"/>
        <v>10270159.460000001</v>
      </c>
      <c r="Q73" s="105">
        <f t="shared" si="14"/>
        <v>-1635841.1933727367</v>
      </c>
      <c r="R73" s="6">
        <f t="shared" si="14"/>
        <v>-0.31708074100384159</v>
      </c>
    </row>
    <row r="74" spans="1:19" x14ac:dyDescent="0.2">
      <c r="D74" s="49" t="s">
        <v>35</v>
      </c>
      <c r="E74" s="14">
        <f>SUMIF($B$10:$B$57,"Other",E10:E57)</f>
        <v>47</v>
      </c>
      <c r="F74" s="35"/>
      <c r="G74" s="85">
        <f>SUMIF($B$10:$B$57,"Other",G10:G57)</f>
        <v>0</v>
      </c>
      <c r="H74" s="57">
        <f>SUMIF($B$10:$B$57,"Other",H10:H57)</f>
        <v>0</v>
      </c>
      <c r="I74" s="57">
        <f>SUMIF($B$10:$B$57,"Other",I10:I57)</f>
        <v>0</v>
      </c>
      <c r="J74" s="64">
        <f>IF(G74&gt;0,I74/G74,0)</f>
        <v>0</v>
      </c>
      <c r="K74" s="85">
        <f>SUMIF($B$10:$B$57,"Other",K10:K57)</f>
        <v>0</v>
      </c>
      <c r="L74" s="57">
        <f>SUMIF($B$10:$B$57,"Other",L10:L57)</f>
        <v>0</v>
      </c>
      <c r="M74" s="57">
        <f>SUMIF($B$10:$B$57,"Other",M10:M57)</f>
        <v>0</v>
      </c>
      <c r="N74" s="64">
        <f>IF(K74&gt;0,M74/K74,0)</f>
        <v>0</v>
      </c>
      <c r="O74" s="41">
        <f>SUMIF($B$10:$B$57,"Other",O10:O57)</f>
        <v>1605000</v>
      </c>
      <c r="P74" s="41">
        <f>SUMIF($B$10:$B$57,"Other",P10:P57)</f>
        <v>1902660.03</v>
      </c>
      <c r="Q74" s="41">
        <f>SUMIF($B$10:$B$57,"Other",Q10:Q57)</f>
        <v>297660.03000000009</v>
      </c>
      <c r="R74" s="64">
        <f>IF(O74&gt;0,Q74/O74,0)</f>
        <v>0.18545796261682249</v>
      </c>
    </row>
    <row r="75" spans="1:19" x14ac:dyDescent="0.2">
      <c r="D75" s="101" t="s">
        <v>64</v>
      </c>
      <c r="E75" s="42">
        <f>SUM(E71:E74)</f>
        <v>804819</v>
      </c>
      <c r="F75" s="43"/>
      <c r="G75" s="58">
        <f>SUM(G71:G74)</f>
        <v>135567114.28</v>
      </c>
      <c r="H75" s="58">
        <f t="shared" ref="H75:I75" si="15">SUM(H71:H74)</f>
        <v>109364831.72598162</v>
      </c>
      <c r="I75" s="58">
        <f t="shared" si="15"/>
        <v>-26202282.554018389</v>
      </c>
      <c r="J75" s="71">
        <f>IF(G75&gt;0,I75/G75,0)</f>
        <v>-0.19327904627297926</v>
      </c>
      <c r="K75" s="58">
        <f>SUM(K71:K74)</f>
        <v>305720.9894822936</v>
      </c>
      <c r="L75" s="58">
        <f t="shared" ref="L75:M75" si="16">SUM(L71:L74)</f>
        <v>286266.42132949998</v>
      </c>
      <c r="M75" s="58">
        <f t="shared" si="16"/>
        <v>-19454.568152793639</v>
      </c>
      <c r="N75" s="71">
        <f>IF(K75&gt;0,M75/K75,0)</f>
        <v>-6.3635042480197079E-2</v>
      </c>
      <c r="O75" s="46">
        <f>SUM(O71:O74)</f>
        <v>43056776.478648134</v>
      </c>
      <c r="P75" s="46">
        <f t="shared" ref="P75:Q75" si="17">SUM(P71:P74)</f>
        <v>33654874.630000003</v>
      </c>
      <c r="Q75" s="46">
        <f t="shared" si="17"/>
        <v>-9401901.8486481365</v>
      </c>
      <c r="R75" s="45">
        <f>IF(O75&gt;0,Q75/O75,0)</f>
        <v>-0.21836056058006437</v>
      </c>
    </row>
    <row r="76" spans="1:19" x14ac:dyDescent="0.2">
      <c r="E76" s="47"/>
      <c r="P76" s="50"/>
    </row>
    <row r="77" spans="1:19" x14ac:dyDescent="0.2">
      <c r="D77" s="59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9" spans="1:19" ht="12.75" customHeight="1" x14ac:dyDescent="0.4">
      <c r="G79" s="60"/>
    </row>
  </sheetData>
  <mergeCells count="7">
    <mergeCell ref="E70:F70"/>
    <mergeCell ref="D2:R2"/>
    <mergeCell ref="D3:R3"/>
    <mergeCell ref="D4:R4"/>
    <mergeCell ref="D5:R5"/>
    <mergeCell ref="E9:F9"/>
    <mergeCell ref="E63:F63"/>
  </mergeCells>
  <conditionalFormatting sqref="A10:A57 A64:A65">
    <cfRule type="duplicateValues" dxfId="2" priority="5"/>
  </conditionalFormatting>
  <conditionalFormatting sqref="A61:A63 A66">
    <cfRule type="duplicateValues" dxfId="1" priority="1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Header>&amp;R&amp;"-,Regular"&amp;11 2020 Exhibit B
Plan v Actual Variances by Program
EEP-2018-0002</oddHeader>
    <oddFooter><![CDATA[&C&"-,Regular"&11Page &P of &N&R&"-,Regular"&11&F]]>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EEF0-F9FE-499D-9903-828714E3F0A9}">
  <sheetPr codeName="Sheet2">
    <pageSetUpPr fitToPage="1"/>
  </sheetPr>
  <dimension ref="A2:T73"/>
  <sheetViews>
    <sheetView view="pageLayout" topLeftCell="C1" zoomScale="80" zoomScaleNormal="90" zoomScalePageLayoutView="80" workbookViewId="0">
      <selection activeCell="B46" sqref="B46"/>
    </sheetView>
  </sheetViews>
  <sheetFormatPr defaultColWidth="9.140625" defaultRowHeight="12.75" outlineLevelCol="1" x14ac:dyDescent="0.2"/>
  <cols>
    <col min="1" max="1" customWidth="true" hidden="true" style="1" width="14.140625" outlineLevel="1" collapsed="false"/>
    <col min="2" max="2" customWidth="true" hidden="true" style="1" width="11.7109375" outlineLevel="1" collapsed="false"/>
    <col min="3" max="3" customWidth="true" style="20" width="38.7109375" collapsed="true"/>
    <col min="4" max="4" customWidth="true" style="20" width="10.0" collapsed="false"/>
    <col min="5" max="5" customWidth="true" style="20" width="3.0" collapsed="false"/>
    <col min="6" max="7" bestFit="true" customWidth="true" style="20" width="12.0" collapsed="false"/>
    <col min="8" max="8" bestFit="true" customWidth="true" style="20" width="11.5703125" collapsed="false"/>
    <col min="9" max="9" bestFit="true" customWidth="true" style="20" width="10.5703125" collapsed="false"/>
    <col min="10" max="10" bestFit="true" customWidth="true" style="20" width="8.5703125" collapsed="false"/>
    <col min="11" max="11" bestFit="true" customWidth="true" style="20" width="11.140625" collapsed="false"/>
    <col min="12" max="12" bestFit="true" customWidth="true" style="20" width="8.7109375" collapsed="false"/>
    <col min="13" max="13" bestFit="true" customWidth="true" style="20" width="10.5703125" collapsed="false"/>
    <col min="14" max="16" customWidth="true" style="20" width="14.28515625" collapsed="false"/>
    <col min="17" max="17" bestFit="true" customWidth="true" style="20" width="10.5703125" collapsed="false"/>
    <col min="18" max="22" customWidth="true" style="1" width="9.140625" collapsed="false"/>
    <col min="23" max="16384" style="1" width="9.140625" collapsed="false"/>
  </cols>
  <sheetData>
    <row r="2" spans="1:20" ht="15.75" customHeight="1" x14ac:dyDescent="0.25">
      <c r="C2" s="106" t="s">
        <v>15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20" ht="15.75" customHeight="1" x14ac:dyDescent="0.25">
      <c r="C3" s="106" t="s">
        <v>47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20" ht="15.75" customHeight="1" x14ac:dyDescent="0.25">
      <c r="C4" s="106" t="s">
        <v>17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20" ht="18.75" x14ac:dyDescent="0.3">
      <c r="C5" s="111" t="s">
        <v>19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7" spans="1:20" x14ac:dyDescent="0.2">
      <c r="C7" s="21"/>
      <c r="D7" s="21"/>
      <c r="E7" s="22"/>
      <c r="F7" s="73" t="s">
        <v>2</v>
      </c>
      <c r="G7" s="73" t="s">
        <v>3</v>
      </c>
      <c r="H7" s="73"/>
      <c r="I7" s="74"/>
      <c r="J7" s="73" t="s">
        <v>2</v>
      </c>
      <c r="K7" s="73" t="s">
        <v>3</v>
      </c>
      <c r="L7" s="73"/>
      <c r="M7" s="74"/>
      <c r="N7" s="75"/>
      <c r="O7" s="75"/>
      <c r="P7" s="73"/>
      <c r="Q7" s="74"/>
    </row>
    <row r="8" spans="1:20" x14ac:dyDescent="0.2">
      <c r="C8" s="25"/>
      <c r="D8" s="25"/>
      <c r="E8" s="26"/>
      <c r="F8" s="76" t="s">
        <v>24</v>
      </c>
      <c r="G8" s="76" t="s">
        <v>24</v>
      </c>
      <c r="H8" s="1"/>
      <c r="I8" s="28" t="s">
        <v>6</v>
      </c>
      <c r="J8" s="76" t="s">
        <v>25</v>
      </c>
      <c r="K8" s="76" t="s">
        <v>25</v>
      </c>
      <c r="L8" s="76"/>
      <c r="M8" s="28" t="s">
        <v>6</v>
      </c>
      <c r="N8" s="76" t="s">
        <v>2</v>
      </c>
      <c r="O8" s="76" t="s">
        <v>3</v>
      </c>
      <c r="P8" s="76"/>
      <c r="Q8" s="28" t="s">
        <v>6</v>
      </c>
    </row>
    <row r="9" spans="1:20" x14ac:dyDescent="0.2">
      <c r="A9" s="1" t="s">
        <v>20</v>
      </c>
      <c r="B9" s="1" t="s">
        <v>21</v>
      </c>
      <c r="C9" s="25" t="s">
        <v>11</v>
      </c>
      <c r="D9" s="107" t="s">
        <v>10</v>
      </c>
      <c r="E9" s="108"/>
      <c r="F9" s="77" t="s">
        <v>23</v>
      </c>
      <c r="G9" s="77" t="s">
        <v>23</v>
      </c>
      <c r="H9" s="77" t="s">
        <v>4</v>
      </c>
      <c r="I9" s="78" t="s">
        <v>7</v>
      </c>
      <c r="J9" s="77" t="s">
        <v>23</v>
      </c>
      <c r="K9" s="77" t="s">
        <v>23</v>
      </c>
      <c r="L9" s="77" t="s">
        <v>4</v>
      </c>
      <c r="M9" s="78" t="s">
        <v>7</v>
      </c>
      <c r="N9" s="77" t="s">
        <v>8</v>
      </c>
      <c r="O9" s="77" t="s">
        <v>8</v>
      </c>
      <c r="P9" s="77" t="s">
        <v>4</v>
      </c>
      <c r="Q9" s="78" t="s">
        <v>7</v>
      </c>
    </row>
    <row r="10" spans="1:20" s="2" customFormat="1" x14ac:dyDescent="0.2">
      <c r="A10" s="18">
        <v>98856</v>
      </c>
      <c r="B10" s="18" t="s">
        <v>56</v>
      </c>
      <c r="C10" s="21" t="s">
        <v>27</v>
      </c>
      <c r="D10" s="13">
        <v>13094</v>
      </c>
      <c r="E10" s="30"/>
      <c r="F10" s="13">
        <v>647486.39999999991</v>
      </c>
      <c r="G10" s="31">
        <v>982713.48110003362</v>
      </c>
      <c r="H10" s="31">
        <f>G10-F10</f>
        <v>335227.08110003371</v>
      </c>
      <c r="I10" s="32">
        <f>IF(F10&gt;0,H10/F10,0)</f>
        <v>0.51773609623311589</v>
      </c>
      <c r="J10" s="13">
        <v>10699.628751232012</v>
      </c>
      <c r="K10" s="31">
        <v>16237.864799999566</v>
      </c>
      <c r="L10" s="31">
        <f>K10-J10</f>
        <v>5538.2360487675542</v>
      </c>
      <c r="M10" s="32">
        <f>IF(J10&gt;0,L10/J10,0)</f>
        <v>0.51761011316676309</v>
      </c>
      <c r="N10" s="33">
        <v>1529330.5571518987</v>
      </c>
      <c r="O10" s="33">
        <v>2246283.726650124</v>
      </c>
      <c r="P10" s="34">
        <f t="shared" ref="P10:P11" si="0">O10-N10</f>
        <v>716953.16949822521</v>
      </c>
      <c r="Q10" s="32">
        <f t="shared" ref="Q10:Q11" si="1">IF(N10&gt;0,P10/N10,0)</f>
        <v>0.46880196445784794</v>
      </c>
      <c r="R10" s="3"/>
      <c r="S10" s="11"/>
      <c r="T10" s="3"/>
    </row>
    <row r="11" spans="1:20" s="2" customFormat="1" x14ac:dyDescent="0.2">
      <c r="A11" s="18">
        <v>98855</v>
      </c>
      <c r="B11" s="18" t="s">
        <v>56</v>
      </c>
      <c r="C11" s="25" t="s">
        <v>48</v>
      </c>
      <c r="D11" s="14">
        <v>15542</v>
      </c>
      <c r="E11" s="35"/>
      <c r="F11" s="14">
        <v>243760</v>
      </c>
      <c r="G11" s="16">
        <v>102936.09000001285</v>
      </c>
      <c r="H11" s="16">
        <f>G11-F11</f>
        <v>-140823.90999998717</v>
      </c>
      <c r="I11" s="36">
        <f>IF(F11&gt;0,H11/F11,0)</f>
        <v>-0.57771541680336058</v>
      </c>
      <c r="J11" s="14">
        <v>667.83561643835617</v>
      </c>
      <c r="K11" s="16">
        <v>260.96999999998667</v>
      </c>
      <c r="L11" s="16">
        <f>K11-J11</f>
        <v>-406.8656164383695</v>
      </c>
      <c r="M11" s="36">
        <f>IF(J11&gt;0,L11/J11,0)</f>
        <v>-0.60923018542831009</v>
      </c>
      <c r="N11" s="34">
        <v>865441.51751860103</v>
      </c>
      <c r="O11" s="34">
        <v>337333.01828987483</v>
      </c>
      <c r="P11" s="34">
        <f t="shared" si="0"/>
        <v>-528108.49922872614</v>
      </c>
      <c r="Q11" s="36">
        <f t="shared" si="1"/>
        <v>-0.61021858616503855</v>
      </c>
      <c r="R11" s="3"/>
      <c r="S11" s="11"/>
      <c r="T11" s="3"/>
    </row>
    <row r="12" spans="1:20" s="2" customFormat="1" x14ac:dyDescent="0.2">
      <c r="A12" s="18">
        <v>98854</v>
      </c>
      <c r="B12" s="18" t="s">
        <v>56</v>
      </c>
      <c r="C12" s="25" t="s">
        <v>32</v>
      </c>
      <c r="D12" s="14">
        <v>138845</v>
      </c>
      <c r="E12" s="35"/>
      <c r="F12" s="14">
        <v>36646</v>
      </c>
      <c r="G12" s="16">
        <v>-15404.470000000008</v>
      </c>
      <c r="H12" s="16">
        <f t="shared" ref="H12:H59" si="2">G12-F12</f>
        <v>-52050.470000000008</v>
      </c>
      <c r="I12" s="36">
        <f t="shared" ref="I12:I59" si="3">IF(F12&gt;0,H12/F12,0)</f>
        <v>-1.4203588386181305</v>
      </c>
      <c r="J12" s="14">
        <v>381.02466793168873</v>
      </c>
      <c r="K12" s="16">
        <v>123.62999999999943</v>
      </c>
      <c r="L12" s="16">
        <f t="shared" ref="L12:L59" si="4">K12-J12</f>
        <v>-257.3946679316893</v>
      </c>
      <c r="M12" s="36">
        <f t="shared" ref="M12:M59" si="5">IF(J12&gt;0,L12/J12,0)</f>
        <v>-0.67553281872510107</v>
      </c>
      <c r="N12" s="34">
        <v>1246864.4795473539</v>
      </c>
      <c r="O12" s="34">
        <v>893722.59034474008</v>
      </c>
      <c r="P12" s="34">
        <f>O12-N12</f>
        <v>-353141.88920261385</v>
      </c>
      <c r="Q12" s="36">
        <f>IF(N12&gt;0,P12/N12,0)</f>
        <v>-0.28322395496486841</v>
      </c>
      <c r="R12" s="3"/>
      <c r="S12" s="11"/>
      <c r="T12" s="3"/>
    </row>
    <row r="13" spans="1:20" s="2" customFormat="1" x14ac:dyDescent="0.2">
      <c r="A13" s="18">
        <v>98865</v>
      </c>
      <c r="B13" s="18" t="s">
        <v>56</v>
      </c>
      <c r="C13" s="25" t="s">
        <v>51</v>
      </c>
      <c r="D13" s="14">
        <v>0</v>
      </c>
      <c r="E13" s="35"/>
      <c r="F13" s="14">
        <v>0</v>
      </c>
      <c r="G13" s="16">
        <v>0</v>
      </c>
      <c r="H13" s="16">
        <f t="shared" si="2"/>
        <v>0</v>
      </c>
      <c r="I13" s="36">
        <f t="shared" si="3"/>
        <v>0</v>
      </c>
      <c r="J13" s="14">
        <v>0</v>
      </c>
      <c r="K13" s="16">
        <v>0</v>
      </c>
      <c r="L13" s="16">
        <f t="shared" si="4"/>
        <v>0</v>
      </c>
      <c r="M13" s="36">
        <f t="shared" si="5"/>
        <v>0</v>
      </c>
      <c r="N13" s="34">
        <v>280000</v>
      </c>
      <c r="O13" s="34">
        <v>156399.39192579602</v>
      </c>
      <c r="P13" s="34">
        <f>O13-N13</f>
        <v>-123600.60807420398</v>
      </c>
      <c r="Q13" s="36">
        <f>IF(N13&gt;0,P13/N13,0)</f>
        <v>-0.44143074312215708</v>
      </c>
      <c r="R13" s="3"/>
      <c r="S13" s="11"/>
      <c r="T13" s="3"/>
    </row>
    <row r="14" spans="1:20" s="2" customFormat="1" x14ac:dyDescent="0.2">
      <c r="A14" s="18">
        <v>98858</v>
      </c>
      <c r="B14" s="18" t="s">
        <v>57</v>
      </c>
      <c r="C14" s="25" t="s">
        <v>30</v>
      </c>
      <c r="D14" s="14">
        <v>28840</v>
      </c>
      <c r="E14" s="35"/>
      <c r="F14" s="14">
        <v>110772.24999999997</v>
      </c>
      <c r="G14" s="16">
        <v>-9514.7433999999885</v>
      </c>
      <c r="H14" s="16">
        <f t="shared" si="2"/>
        <v>-120286.99339999996</v>
      </c>
      <c r="I14" s="36">
        <f t="shared" si="3"/>
        <v>-1.0858946478021345</v>
      </c>
      <c r="J14" s="14">
        <v>1370.36876236994</v>
      </c>
      <c r="K14" s="16">
        <v>237.49039999999962</v>
      </c>
      <c r="L14" s="16">
        <f t="shared" si="4"/>
        <v>-1132.8783623699403</v>
      </c>
      <c r="M14" s="36">
        <f t="shared" si="5"/>
        <v>-0.82669599123867976</v>
      </c>
      <c r="N14" s="34">
        <v>262493.95000000007</v>
      </c>
      <c r="O14" s="34">
        <v>174321.61668912636</v>
      </c>
      <c r="P14" s="34">
        <f t="shared" ref="P14:P59" si="6">O14-N14</f>
        <v>-88172.333310873713</v>
      </c>
      <c r="Q14" s="36">
        <f t="shared" ref="Q14:Q59" si="7">IF(N14&gt;0,P14/N14,0)</f>
        <v>-0.33590234483832365</v>
      </c>
      <c r="R14" s="3"/>
      <c r="S14" s="11"/>
      <c r="T14" s="3"/>
    </row>
    <row r="15" spans="1:20" s="2" customFormat="1" x14ac:dyDescent="0.2">
      <c r="A15" s="18">
        <v>98859</v>
      </c>
      <c r="B15" s="18" t="s">
        <v>57</v>
      </c>
      <c r="C15" s="25" t="s">
        <v>40</v>
      </c>
      <c r="D15" s="14">
        <v>34</v>
      </c>
      <c r="E15" s="35"/>
      <c r="F15" s="14">
        <v>213809.75999999998</v>
      </c>
      <c r="G15" s="16">
        <v>52914.911699999997</v>
      </c>
      <c r="H15" s="16">
        <f t="shared" si="2"/>
        <v>-160894.84829999998</v>
      </c>
      <c r="I15" s="36">
        <f t="shared" si="3"/>
        <v>-0.75251404940541533</v>
      </c>
      <c r="J15" s="14">
        <v>2263.9136776207547</v>
      </c>
      <c r="K15" s="16">
        <v>230.24370000000002</v>
      </c>
      <c r="L15" s="16">
        <f t="shared" si="4"/>
        <v>-2033.6699776207547</v>
      </c>
      <c r="M15" s="36">
        <f t="shared" si="5"/>
        <v>-0.89829837494423681</v>
      </c>
      <c r="N15" s="34">
        <v>643912.29078198085</v>
      </c>
      <c r="O15" s="34">
        <v>317048.46186440485</v>
      </c>
      <c r="P15" s="34">
        <f t="shared" si="6"/>
        <v>-326863.828917576</v>
      </c>
      <c r="Q15" s="36">
        <f t="shared" si="7"/>
        <v>-0.50762166462240621</v>
      </c>
      <c r="R15" s="3"/>
      <c r="S15" s="11"/>
      <c r="T15" s="3"/>
    </row>
    <row r="16" spans="1:20" s="2" customFormat="1" x14ac:dyDescent="0.2">
      <c r="A16" s="18">
        <v>98851</v>
      </c>
      <c r="B16" s="18" t="s">
        <v>57</v>
      </c>
      <c r="C16" s="25" t="s">
        <v>31</v>
      </c>
      <c r="D16" s="14">
        <v>443</v>
      </c>
      <c r="E16" s="35"/>
      <c r="F16" s="14">
        <v>0</v>
      </c>
      <c r="G16" s="16">
        <v>291920</v>
      </c>
      <c r="H16" s="16">
        <f t="shared" si="2"/>
        <v>291920</v>
      </c>
      <c r="I16" s="36">
        <f t="shared" si="3"/>
        <v>0</v>
      </c>
      <c r="J16" s="14">
        <v>0</v>
      </c>
      <c r="K16" s="16">
        <v>23126</v>
      </c>
      <c r="L16" s="16">
        <f t="shared" si="4"/>
        <v>23126</v>
      </c>
      <c r="M16" s="36">
        <f t="shared" si="5"/>
        <v>0</v>
      </c>
      <c r="N16" s="34">
        <v>0</v>
      </c>
      <c r="O16" s="34">
        <v>-106529.81999999999</v>
      </c>
      <c r="P16" s="34">
        <f t="shared" si="6"/>
        <v>-106529.81999999999</v>
      </c>
      <c r="Q16" s="36">
        <f t="shared" si="7"/>
        <v>0</v>
      </c>
      <c r="R16" s="3"/>
      <c r="S16" s="11"/>
      <c r="T16" s="3"/>
    </row>
    <row r="17" spans="1:20" s="2" customFormat="1" x14ac:dyDescent="0.2">
      <c r="A17" s="18">
        <v>98850</v>
      </c>
      <c r="B17" s="18" t="s">
        <v>57</v>
      </c>
      <c r="C17" s="25" t="s">
        <v>49</v>
      </c>
      <c r="D17" s="14">
        <v>1246</v>
      </c>
      <c r="E17" s="37"/>
      <c r="F17" s="14">
        <v>239700</v>
      </c>
      <c r="G17" s="16">
        <v>3071.6543999999999</v>
      </c>
      <c r="H17" s="16">
        <f t="shared" si="2"/>
        <v>-236628.3456</v>
      </c>
      <c r="I17" s="36">
        <f t="shared" si="3"/>
        <v>-0.98718542177722157</v>
      </c>
      <c r="J17" s="14">
        <v>3681.68086136393</v>
      </c>
      <c r="K17" s="16">
        <v>32.645499999999998</v>
      </c>
      <c r="L17" s="16">
        <f t="shared" si="4"/>
        <v>-3649.03536136393</v>
      </c>
      <c r="M17" s="36">
        <f t="shared" si="5"/>
        <v>-0.99113299027555957</v>
      </c>
      <c r="N17" s="34">
        <v>912326.45492545783</v>
      </c>
      <c r="O17" s="34">
        <v>78611.355502360064</v>
      </c>
      <c r="P17" s="34">
        <f t="shared" si="6"/>
        <v>-833715.0994230978</v>
      </c>
      <c r="Q17" s="36">
        <f t="shared" si="7"/>
        <v>-0.91383418174716524</v>
      </c>
      <c r="R17" s="3"/>
      <c r="S17" s="11"/>
      <c r="T17" s="3"/>
    </row>
    <row r="18" spans="1:20" s="2" customFormat="1" x14ac:dyDescent="0.2">
      <c r="A18" s="18">
        <v>98864</v>
      </c>
      <c r="B18" s="18" t="s">
        <v>57</v>
      </c>
      <c r="C18" s="25" t="s">
        <v>52</v>
      </c>
      <c r="D18" s="14">
        <v>0</v>
      </c>
      <c r="E18" s="35"/>
      <c r="F18" s="14">
        <v>0</v>
      </c>
      <c r="G18" s="16">
        <v>0</v>
      </c>
      <c r="H18" s="16">
        <f t="shared" si="2"/>
        <v>0</v>
      </c>
      <c r="I18" s="36">
        <f t="shared" si="3"/>
        <v>0</v>
      </c>
      <c r="J18" s="14">
        <v>0</v>
      </c>
      <c r="K18" s="16">
        <v>0</v>
      </c>
      <c r="L18" s="16">
        <f t="shared" si="4"/>
        <v>0</v>
      </c>
      <c r="M18" s="36">
        <f t="shared" si="5"/>
        <v>0</v>
      </c>
      <c r="N18" s="34">
        <v>120000</v>
      </c>
      <c r="O18" s="34">
        <v>45990.008733574112</v>
      </c>
      <c r="P18" s="34">
        <f t="shared" si="6"/>
        <v>-74009.991266425888</v>
      </c>
      <c r="Q18" s="36">
        <f t="shared" si="7"/>
        <v>-0.61674992722021571</v>
      </c>
      <c r="R18" s="3"/>
      <c r="S18" s="11"/>
      <c r="T18" s="3"/>
    </row>
    <row r="19" spans="1:20" s="2" customFormat="1" x14ac:dyDescent="0.2">
      <c r="A19" s="18">
        <v>98645</v>
      </c>
      <c r="B19" s="18" t="s">
        <v>35</v>
      </c>
      <c r="C19" s="25" t="s">
        <v>53</v>
      </c>
      <c r="D19" s="14">
        <v>47</v>
      </c>
      <c r="E19" s="35"/>
      <c r="F19" s="14">
        <v>0</v>
      </c>
      <c r="G19" s="16">
        <v>0</v>
      </c>
      <c r="H19" s="16">
        <f t="shared" si="2"/>
        <v>0</v>
      </c>
      <c r="I19" s="36">
        <f t="shared" si="3"/>
        <v>0</v>
      </c>
      <c r="J19" s="14">
        <v>0</v>
      </c>
      <c r="K19" s="16">
        <v>0</v>
      </c>
      <c r="L19" s="16">
        <f t="shared" si="4"/>
        <v>0</v>
      </c>
      <c r="M19" s="36">
        <f t="shared" si="5"/>
        <v>0</v>
      </c>
      <c r="N19" s="34">
        <v>45000</v>
      </c>
      <c r="O19" s="34">
        <v>33644.68</v>
      </c>
      <c r="P19" s="34">
        <f t="shared" si="6"/>
        <v>-11355.32</v>
      </c>
      <c r="Q19" s="36">
        <f t="shared" si="7"/>
        <v>-0.25234044444444442</v>
      </c>
      <c r="R19" s="3"/>
      <c r="S19" s="11"/>
      <c r="T19" s="3"/>
    </row>
    <row r="20" spans="1:20" s="2" customFormat="1" x14ac:dyDescent="0.2">
      <c r="A20" s="18">
        <v>98656</v>
      </c>
      <c r="B20" s="18" t="s">
        <v>35</v>
      </c>
      <c r="C20" s="25" t="s">
        <v>54</v>
      </c>
      <c r="D20" s="14">
        <v>0</v>
      </c>
      <c r="E20" s="35"/>
      <c r="F20" s="14">
        <v>0</v>
      </c>
      <c r="G20" s="16">
        <v>0</v>
      </c>
      <c r="H20" s="16">
        <f t="shared" si="2"/>
        <v>0</v>
      </c>
      <c r="I20" s="36">
        <f t="shared" si="3"/>
        <v>0</v>
      </c>
      <c r="J20" s="14">
        <v>0</v>
      </c>
      <c r="K20" s="16">
        <v>0</v>
      </c>
      <c r="L20" s="16">
        <f t="shared" si="4"/>
        <v>0</v>
      </c>
      <c r="M20" s="36">
        <f t="shared" si="5"/>
        <v>0</v>
      </c>
      <c r="N20" s="34">
        <v>500000</v>
      </c>
      <c r="O20" s="34">
        <v>460397.77</v>
      </c>
      <c r="P20" s="34">
        <f t="shared" si="6"/>
        <v>-39602.229999999981</v>
      </c>
      <c r="Q20" s="36">
        <f t="shared" si="7"/>
        <v>-7.9204459999999963E-2</v>
      </c>
      <c r="R20" s="3"/>
      <c r="S20" s="11"/>
      <c r="T20" s="3"/>
    </row>
    <row r="21" spans="1:20" s="2" customFormat="1" hidden="1" x14ac:dyDescent="0.2">
      <c r="A21" s="18"/>
      <c r="B21" s="18" t="s">
        <v>55</v>
      </c>
      <c r="C21" s="25" t="s">
        <v>55</v>
      </c>
      <c r="D21" s="14"/>
      <c r="E21" s="35"/>
      <c r="F21" s="14">
        <v>0</v>
      </c>
      <c r="G21" s="16"/>
      <c r="H21" s="16">
        <f t="shared" si="2"/>
        <v>0</v>
      </c>
      <c r="I21" s="36">
        <f t="shared" si="3"/>
        <v>0</v>
      </c>
      <c r="J21" s="14">
        <v>0</v>
      </c>
      <c r="K21" s="16"/>
      <c r="L21" s="16">
        <f t="shared" si="4"/>
        <v>0</v>
      </c>
      <c r="M21" s="36">
        <f t="shared" si="5"/>
        <v>0</v>
      </c>
      <c r="N21" s="34">
        <v>0</v>
      </c>
      <c r="O21" s="34">
        <v>0</v>
      </c>
      <c r="P21" s="34">
        <f t="shared" si="6"/>
        <v>0</v>
      </c>
      <c r="Q21" s="36">
        <f t="shared" si="7"/>
        <v>0</v>
      </c>
      <c r="R21" s="3"/>
      <c r="S21" s="11"/>
      <c r="T21" s="3"/>
    </row>
    <row r="22" spans="1:20" s="2" customFormat="1" hidden="1" x14ac:dyDescent="0.2">
      <c r="A22" s="18"/>
      <c r="B22" s="18" t="s">
        <v>55</v>
      </c>
      <c r="C22" s="25" t="s">
        <v>55</v>
      </c>
      <c r="D22" s="14"/>
      <c r="E22" s="35"/>
      <c r="F22" s="14">
        <v>0</v>
      </c>
      <c r="G22" s="16"/>
      <c r="H22" s="16">
        <f t="shared" si="2"/>
        <v>0</v>
      </c>
      <c r="I22" s="36">
        <f t="shared" si="3"/>
        <v>0</v>
      </c>
      <c r="J22" s="14">
        <v>0</v>
      </c>
      <c r="K22" s="16"/>
      <c r="L22" s="16">
        <f t="shared" si="4"/>
        <v>0</v>
      </c>
      <c r="M22" s="36">
        <f t="shared" si="5"/>
        <v>0</v>
      </c>
      <c r="N22" s="34">
        <v>0</v>
      </c>
      <c r="O22" s="34">
        <v>0</v>
      </c>
      <c r="P22" s="34">
        <f t="shared" si="6"/>
        <v>0</v>
      </c>
      <c r="Q22" s="36">
        <f t="shared" si="7"/>
        <v>0</v>
      </c>
      <c r="R22" s="3"/>
      <c r="S22" s="11"/>
      <c r="T22" s="3"/>
    </row>
    <row r="23" spans="1:20" s="2" customFormat="1" hidden="1" x14ac:dyDescent="0.2">
      <c r="A23" s="18"/>
      <c r="B23" s="18" t="s">
        <v>55</v>
      </c>
      <c r="C23" s="25" t="s">
        <v>55</v>
      </c>
      <c r="D23" s="14"/>
      <c r="E23" s="35"/>
      <c r="F23" s="14">
        <v>0</v>
      </c>
      <c r="G23" s="16"/>
      <c r="H23" s="16">
        <f t="shared" si="2"/>
        <v>0</v>
      </c>
      <c r="I23" s="36">
        <f t="shared" si="3"/>
        <v>0</v>
      </c>
      <c r="J23" s="14">
        <v>0</v>
      </c>
      <c r="K23" s="16"/>
      <c r="L23" s="16">
        <f t="shared" si="4"/>
        <v>0</v>
      </c>
      <c r="M23" s="36">
        <f t="shared" si="5"/>
        <v>0</v>
      </c>
      <c r="N23" s="34">
        <v>0</v>
      </c>
      <c r="O23" s="34">
        <v>0</v>
      </c>
      <c r="P23" s="34">
        <f t="shared" si="6"/>
        <v>0</v>
      </c>
      <c r="Q23" s="36">
        <f t="shared" si="7"/>
        <v>0</v>
      </c>
      <c r="R23" s="3"/>
      <c r="S23" s="11"/>
      <c r="T23" s="3"/>
    </row>
    <row r="24" spans="1:20" s="2" customFormat="1" hidden="1" x14ac:dyDescent="0.2">
      <c r="A24" s="18"/>
      <c r="B24" s="18" t="s">
        <v>55</v>
      </c>
      <c r="C24" s="25" t="s">
        <v>55</v>
      </c>
      <c r="D24" s="14"/>
      <c r="E24" s="35"/>
      <c r="F24" s="14">
        <v>0</v>
      </c>
      <c r="G24" s="16"/>
      <c r="H24" s="16">
        <f t="shared" si="2"/>
        <v>0</v>
      </c>
      <c r="I24" s="36">
        <f t="shared" si="3"/>
        <v>0</v>
      </c>
      <c r="J24" s="14">
        <v>0</v>
      </c>
      <c r="K24" s="16"/>
      <c r="L24" s="16">
        <f t="shared" si="4"/>
        <v>0</v>
      </c>
      <c r="M24" s="36">
        <f t="shared" si="5"/>
        <v>0</v>
      </c>
      <c r="N24" s="34">
        <v>0</v>
      </c>
      <c r="O24" s="34">
        <v>0</v>
      </c>
      <c r="P24" s="34">
        <f t="shared" si="6"/>
        <v>0</v>
      </c>
      <c r="Q24" s="36">
        <f t="shared" si="7"/>
        <v>0</v>
      </c>
      <c r="R24" s="3"/>
      <c r="S24" s="11"/>
      <c r="T24" s="3"/>
    </row>
    <row r="25" spans="1:20" s="2" customFormat="1" hidden="1" x14ac:dyDescent="0.2">
      <c r="A25" s="18"/>
      <c r="B25" s="18" t="s">
        <v>55</v>
      </c>
      <c r="C25" s="25" t="s">
        <v>55</v>
      </c>
      <c r="D25" s="14"/>
      <c r="E25" s="35"/>
      <c r="F25" s="14">
        <v>0</v>
      </c>
      <c r="G25" s="16"/>
      <c r="H25" s="16">
        <f t="shared" si="2"/>
        <v>0</v>
      </c>
      <c r="I25" s="36">
        <f t="shared" si="3"/>
        <v>0</v>
      </c>
      <c r="J25" s="14">
        <v>0</v>
      </c>
      <c r="K25" s="16"/>
      <c r="L25" s="16">
        <f t="shared" si="4"/>
        <v>0</v>
      </c>
      <c r="M25" s="36">
        <f t="shared" si="5"/>
        <v>0</v>
      </c>
      <c r="N25" s="34">
        <v>0</v>
      </c>
      <c r="O25" s="34">
        <v>0</v>
      </c>
      <c r="P25" s="34">
        <f t="shared" si="6"/>
        <v>0</v>
      </c>
      <c r="Q25" s="36">
        <f t="shared" si="7"/>
        <v>0</v>
      </c>
      <c r="R25" s="3"/>
      <c r="S25" s="11"/>
      <c r="T25" s="3"/>
    </row>
    <row r="26" spans="1:20" s="2" customFormat="1" hidden="1" x14ac:dyDescent="0.2">
      <c r="A26" s="18"/>
      <c r="B26" s="18" t="s">
        <v>55</v>
      </c>
      <c r="C26" s="25" t="s">
        <v>55</v>
      </c>
      <c r="D26" s="14"/>
      <c r="E26" s="35"/>
      <c r="F26" s="14">
        <v>0</v>
      </c>
      <c r="G26" s="16"/>
      <c r="H26" s="16">
        <f t="shared" si="2"/>
        <v>0</v>
      </c>
      <c r="I26" s="36">
        <f t="shared" si="3"/>
        <v>0</v>
      </c>
      <c r="J26" s="14">
        <v>0</v>
      </c>
      <c r="K26" s="16"/>
      <c r="L26" s="16">
        <f t="shared" si="4"/>
        <v>0</v>
      </c>
      <c r="M26" s="36">
        <f t="shared" si="5"/>
        <v>0</v>
      </c>
      <c r="N26" s="34">
        <v>0</v>
      </c>
      <c r="O26" s="34">
        <v>0</v>
      </c>
      <c r="P26" s="34">
        <f t="shared" si="6"/>
        <v>0</v>
      </c>
      <c r="Q26" s="36">
        <f t="shared" si="7"/>
        <v>0</v>
      </c>
      <c r="R26" s="5"/>
      <c r="S26" s="10"/>
      <c r="T26" s="5"/>
    </row>
    <row r="27" spans="1:20" s="2" customFormat="1" hidden="1" x14ac:dyDescent="0.2">
      <c r="A27" s="18"/>
      <c r="B27" s="18" t="s">
        <v>55</v>
      </c>
      <c r="C27" s="25" t="s">
        <v>55</v>
      </c>
      <c r="D27" s="14"/>
      <c r="E27" s="35"/>
      <c r="F27" s="14">
        <v>0</v>
      </c>
      <c r="G27" s="16"/>
      <c r="H27" s="16">
        <f t="shared" si="2"/>
        <v>0</v>
      </c>
      <c r="I27" s="36">
        <f t="shared" si="3"/>
        <v>0</v>
      </c>
      <c r="J27" s="14">
        <v>0</v>
      </c>
      <c r="K27" s="16"/>
      <c r="L27" s="16">
        <f t="shared" si="4"/>
        <v>0</v>
      </c>
      <c r="M27" s="36">
        <f t="shared" si="5"/>
        <v>0</v>
      </c>
      <c r="N27" s="34">
        <v>0</v>
      </c>
      <c r="O27" s="34">
        <v>0</v>
      </c>
      <c r="P27" s="34">
        <f t="shared" si="6"/>
        <v>0</v>
      </c>
      <c r="Q27" s="36">
        <f t="shared" si="7"/>
        <v>0</v>
      </c>
      <c r="R27" s="5"/>
      <c r="T27" s="5"/>
    </row>
    <row r="28" spans="1:20" s="2" customFormat="1" hidden="1" x14ac:dyDescent="0.2">
      <c r="A28" s="18"/>
      <c r="B28" s="18" t="s">
        <v>55</v>
      </c>
      <c r="C28" s="25" t="s">
        <v>55</v>
      </c>
      <c r="D28" s="14"/>
      <c r="E28" s="35"/>
      <c r="F28" s="14">
        <v>0</v>
      </c>
      <c r="G28" s="16"/>
      <c r="H28" s="16">
        <f t="shared" si="2"/>
        <v>0</v>
      </c>
      <c r="I28" s="36">
        <f t="shared" si="3"/>
        <v>0</v>
      </c>
      <c r="J28" s="14">
        <v>0</v>
      </c>
      <c r="K28" s="16"/>
      <c r="L28" s="16">
        <f t="shared" si="4"/>
        <v>0</v>
      </c>
      <c r="M28" s="36">
        <f t="shared" si="5"/>
        <v>0</v>
      </c>
      <c r="N28" s="34">
        <v>0</v>
      </c>
      <c r="O28" s="34">
        <v>0</v>
      </c>
      <c r="P28" s="34">
        <f t="shared" si="6"/>
        <v>0</v>
      </c>
      <c r="Q28" s="36">
        <f t="shared" si="7"/>
        <v>0</v>
      </c>
      <c r="R28" s="3"/>
      <c r="S28" s="4"/>
      <c r="T28" s="3"/>
    </row>
    <row r="29" spans="1:20" s="2" customFormat="1" hidden="1" x14ac:dyDescent="0.2">
      <c r="A29" s="18"/>
      <c r="B29" s="18" t="s">
        <v>55</v>
      </c>
      <c r="C29" s="25" t="s">
        <v>55</v>
      </c>
      <c r="D29" s="14"/>
      <c r="E29" s="35"/>
      <c r="F29" s="14">
        <v>0</v>
      </c>
      <c r="G29" s="16"/>
      <c r="H29" s="16">
        <f t="shared" si="2"/>
        <v>0</v>
      </c>
      <c r="I29" s="36">
        <f t="shared" si="3"/>
        <v>0</v>
      </c>
      <c r="J29" s="14">
        <v>0</v>
      </c>
      <c r="K29" s="16"/>
      <c r="L29" s="16">
        <f t="shared" si="4"/>
        <v>0</v>
      </c>
      <c r="M29" s="36">
        <f t="shared" si="5"/>
        <v>0</v>
      </c>
      <c r="N29" s="34">
        <v>0</v>
      </c>
      <c r="O29" s="34">
        <v>0</v>
      </c>
      <c r="P29" s="34">
        <f t="shared" si="6"/>
        <v>0</v>
      </c>
      <c r="Q29" s="36">
        <f t="shared" si="7"/>
        <v>0</v>
      </c>
      <c r="R29" s="3"/>
      <c r="S29" s="4"/>
      <c r="T29" s="3"/>
    </row>
    <row r="30" spans="1:20" s="2" customFormat="1" hidden="1" x14ac:dyDescent="0.2">
      <c r="A30" s="18"/>
      <c r="B30" s="18" t="s">
        <v>55</v>
      </c>
      <c r="C30" s="25" t="s">
        <v>55</v>
      </c>
      <c r="D30" s="14"/>
      <c r="E30" s="35"/>
      <c r="F30" s="14">
        <v>0</v>
      </c>
      <c r="G30" s="16"/>
      <c r="H30" s="16">
        <f t="shared" si="2"/>
        <v>0</v>
      </c>
      <c r="I30" s="36">
        <f t="shared" si="3"/>
        <v>0</v>
      </c>
      <c r="J30" s="14">
        <v>0</v>
      </c>
      <c r="K30" s="16"/>
      <c r="L30" s="16">
        <f t="shared" si="4"/>
        <v>0</v>
      </c>
      <c r="M30" s="36">
        <f t="shared" si="5"/>
        <v>0</v>
      </c>
      <c r="N30" s="34">
        <v>0</v>
      </c>
      <c r="O30" s="34">
        <v>0</v>
      </c>
      <c r="P30" s="34">
        <f t="shared" si="6"/>
        <v>0</v>
      </c>
      <c r="Q30" s="36">
        <f t="shared" si="7"/>
        <v>0</v>
      </c>
      <c r="R30" s="3"/>
      <c r="S30" s="4"/>
      <c r="T30" s="3"/>
    </row>
    <row r="31" spans="1:20" s="2" customFormat="1" hidden="1" x14ac:dyDescent="0.2">
      <c r="A31" s="18"/>
      <c r="B31" s="18" t="s">
        <v>55</v>
      </c>
      <c r="C31" s="25" t="s">
        <v>55</v>
      </c>
      <c r="D31" s="14"/>
      <c r="E31" s="35"/>
      <c r="F31" s="14">
        <v>0</v>
      </c>
      <c r="G31" s="16"/>
      <c r="H31" s="16">
        <f t="shared" si="2"/>
        <v>0</v>
      </c>
      <c r="I31" s="36">
        <f t="shared" si="3"/>
        <v>0</v>
      </c>
      <c r="J31" s="14">
        <v>0</v>
      </c>
      <c r="K31" s="16"/>
      <c r="L31" s="16">
        <f t="shared" si="4"/>
        <v>0</v>
      </c>
      <c r="M31" s="36">
        <f t="shared" si="5"/>
        <v>0</v>
      </c>
      <c r="N31" s="34">
        <v>0</v>
      </c>
      <c r="O31" s="34">
        <v>0</v>
      </c>
      <c r="P31" s="34">
        <f t="shared" si="6"/>
        <v>0</v>
      </c>
      <c r="Q31" s="36">
        <f t="shared" si="7"/>
        <v>0</v>
      </c>
      <c r="R31" s="3"/>
      <c r="S31" s="4"/>
      <c r="T31" s="3"/>
    </row>
    <row r="32" spans="1:20" s="2" customFormat="1" hidden="1" x14ac:dyDescent="0.2">
      <c r="A32" s="18"/>
      <c r="B32" s="18" t="s">
        <v>55</v>
      </c>
      <c r="C32" s="25" t="s">
        <v>55</v>
      </c>
      <c r="D32" s="14"/>
      <c r="E32" s="35"/>
      <c r="F32" s="14">
        <v>0</v>
      </c>
      <c r="G32" s="16"/>
      <c r="H32" s="16">
        <f t="shared" si="2"/>
        <v>0</v>
      </c>
      <c r="I32" s="36">
        <f t="shared" si="3"/>
        <v>0</v>
      </c>
      <c r="J32" s="14">
        <v>0</v>
      </c>
      <c r="K32" s="16"/>
      <c r="L32" s="16">
        <f t="shared" si="4"/>
        <v>0</v>
      </c>
      <c r="M32" s="36">
        <f t="shared" si="5"/>
        <v>0</v>
      </c>
      <c r="N32" s="34">
        <v>0</v>
      </c>
      <c r="O32" s="34">
        <v>0</v>
      </c>
      <c r="P32" s="34">
        <f t="shared" si="6"/>
        <v>0</v>
      </c>
      <c r="Q32" s="36">
        <f t="shared" si="7"/>
        <v>0</v>
      </c>
      <c r="R32" s="3"/>
      <c r="S32" s="4"/>
      <c r="T32" s="3"/>
    </row>
    <row r="33" spans="1:20" s="2" customFormat="1" hidden="1" x14ac:dyDescent="0.2">
      <c r="A33" s="18"/>
      <c r="B33" s="18" t="s">
        <v>55</v>
      </c>
      <c r="C33" s="25" t="s">
        <v>55</v>
      </c>
      <c r="D33" s="14"/>
      <c r="E33" s="35"/>
      <c r="F33" s="14">
        <v>0</v>
      </c>
      <c r="G33" s="16"/>
      <c r="H33" s="16">
        <f t="shared" si="2"/>
        <v>0</v>
      </c>
      <c r="I33" s="36">
        <f t="shared" si="3"/>
        <v>0</v>
      </c>
      <c r="J33" s="14">
        <v>0</v>
      </c>
      <c r="K33" s="16"/>
      <c r="L33" s="16">
        <f t="shared" si="4"/>
        <v>0</v>
      </c>
      <c r="M33" s="36">
        <f t="shared" si="5"/>
        <v>0</v>
      </c>
      <c r="N33" s="34">
        <v>0</v>
      </c>
      <c r="O33" s="34">
        <v>0</v>
      </c>
      <c r="P33" s="34">
        <f t="shared" si="6"/>
        <v>0</v>
      </c>
      <c r="Q33" s="36">
        <f t="shared" si="7"/>
        <v>0</v>
      </c>
      <c r="R33" s="3"/>
      <c r="S33" s="4"/>
      <c r="T33" s="3"/>
    </row>
    <row r="34" spans="1:20" s="2" customFormat="1" hidden="1" x14ac:dyDescent="0.2">
      <c r="A34" s="18"/>
      <c r="B34" s="18" t="s">
        <v>55</v>
      </c>
      <c r="C34" s="25" t="s">
        <v>55</v>
      </c>
      <c r="D34" s="14"/>
      <c r="E34" s="35"/>
      <c r="F34" s="14">
        <v>0</v>
      </c>
      <c r="G34" s="16"/>
      <c r="H34" s="16">
        <f t="shared" si="2"/>
        <v>0</v>
      </c>
      <c r="I34" s="36">
        <f t="shared" si="3"/>
        <v>0</v>
      </c>
      <c r="J34" s="14">
        <v>0</v>
      </c>
      <c r="K34" s="16"/>
      <c r="L34" s="16">
        <f t="shared" si="4"/>
        <v>0</v>
      </c>
      <c r="M34" s="36">
        <f t="shared" si="5"/>
        <v>0</v>
      </c>
      <c r="N34" s="34">
        <v>0</v>
      </c>
      <c r="O34" s="34">
        <v>0</v>
      </c>
      <c r="P34" s="34">
        <f t="shared" si="6"/>
        <v>0</v>
      </c>
      <c r="Q34" s="36">
        <f t="shared" si="7"/>
        <v>0</v>
      </c>
      <c r="R34" s="3"/>
      <c r="S34" s="4"/>
      <c r="T34" s="3"/>
    </row>
    <row r="35" spans="1:20" s="2" customFormat="1" hidden="1" x14ac:dyDescent="0.2">
      <c r="A35" s="18"/>
      <c r="B35" s="18" t="s">
        <v>55</v>
      </c>
      <c r="C35" s="25" t="s">
        <v>55</v>
      </c>
      <c r="D35" s="14"/>
      <c r="E35" s="35"/>
      <c r="F35" s="14">
        <v>0</v>
      </c>
      <c r="G35" s="16"/>
      <c r="H35" s="16">
        <f t="shared" si="2"/>
        <v>0</v>
      </c>
      <c r="I35" s="36">
        <f t="shared" si="3"/>
        <v>0</v>
      </c>
      <c r="J35" s="14">
        <v>0</v>
      </c>
      <c r="K35" s="16"/>
      <c r="L35" s="16">
        <f t="shared" si="4"/>
        <v>0</v>
      </c>
      <c r="M35" s="36">
        <f t="shared" si="5"/>
        <v>0</v>
      </c>
      <c r="N35" s="34">
        <v>0</v>
      </c>
      <c r="O35" s="34">
        <v>0</v>
      </c>
      <c r="P35" s="34">
        <f t="shared" si="6"/>
        <v>0</v>
      </c>
      <c r="Q35" s="36">
        <f t="shared" si="7"/>
        <v>0</v>
      </c>
      <c r="R35" s="3"/>
      <c r="S35" s="4"/>
      <c r="T35" s="3"/>
    </row>
    <row r="36" spans="1:20" s="2" customFormat="1" hidden="1" x14ac:dyDescent="0.2">
      <c r="A36" s="18"/>
      <c r="B36" s="18" t="s">
        <v>55</v>
      </c>
      <c r="C36" s="25" t="s">
        <v>55</v>
      </c>
      <c r="D36" s="14"/>
      <c r="E36" s="35"/>
      <c r="F36" s="14">
        <v>0</v>
      </c>
      <c r="G36" s="16"/>
      <c r="H36" s="16">
        <f t="shared" si="2"/>
        <v>0</v>
      </c>
      <c r="I36" s="36">
        <f t="shared" si="3"/>
        <v>0</v>
      </c>
      <c r="J36" s="14">
        <v>0</v>
      </c>
      <c r="K36" s="16"/>
      <c r="L36" s="16">
        <f t="shared" si="4"/>
        <v>0</v>
      </c>
      <c r="M36" s="36">
        <f t="shared" si="5"/>
        <v>0</v>
      </c>
      <c r="N36" s="34">
        <v>0</v>
      </c>
      <c r="O36" s="34">
        <v>0</v>
      </c>
      <c r="P36" s="34">
        <f t="shared" si="6"/>
        <v>0</v>
      </c>
      <c r="Q36" s="36">
        <f t="shared" si="7"/>
        <v>0</v>
      </c>
      <c r="R36" s="3"/>
      <c r="S36" s="4"/>
      <c r="T36" s="3"/>
    </row>
    <row r="37" spans="1:20" s="2" customFormat="1" hidden="1" x14ac:dyDescent="0.2">
      <c r="A37" s="18"/>
      <c r="B37" s="18" t="s">
        <v>55</v>
      </c>
      <c r="C37" s="25" t="s">
        <v>55</v>
      </c>
      <c r="D37" s="14"/>
      <c r="E37" s="35"/>
      <c r="F37" s="14">
        <v>0</v>
      </c>
      <c r="G37" s="16"/>
      <c r="H37" s="16">
        <f t="shared" si="2"/>
        <v>0</v>
      </c>
      <c r="I37" s="36">
        <f t="shared" si="3"/>
        <v>0</v>
      </c>
      <c r="J37" s="14">
        <v>0</v>
      </c>
      <c r="K37" s="16"/>
      <c r="L37" s="16">
        <f t="shared" si="4"/>
        <v>0</v>
      </c>
      <c r="M37" s="36">
        <f t="shared" si="5"/>
        <v>0</v>
      </c>
      <c r="N37" s="34">
        <v>0</v>
      </c>
      <c r="O37" s="34">
        <v>0</v>
      </c>
      <c r="P37" s="34">
        <f t="shared" si="6"/>
        <v>0</v>
      </c>
      <c r="Q37" s="36">
        <f t="shared" si="7"/>
        <v>0</v>
      </c>
      <c r="R37" s="3"/>
      <c r="S37" s="4"/>
      <c r="T37" s="3"/>
    </row>
    <row r="38" spans="1:20" s="2" customFormat="1" hidden="1" x14ac:dyDescent="0.2">
      <c r="A38" s="18"/>
      <c r="B38" s="18" t="s">
        <v>55</v>
      </c>
      <c r="C38" s="25" t="s">
        <v>55</v>
      </c>
      <c r="D38" s="14"/>
      <c r="E38" s="35"/>
      <c r="F38" s="14">
        <v>0</v>
      </c>
      <c r="G38" s="16"/>
      <c r="H38" s="16">
        <f t="shared" si="2"/>
        <v>0</v>
      </c>
      <c r="I38" s="36">
        <f t="shared" si="3"/>
        <v>0</v>
      </c>
      <c r="J38" s="14">
        <v>0</v>
      </c>
      <c r="K38" s="16"/>
      <c r="L38" s="16">
        <f t="shared" si="4"/>
        <v>0</v>
      </c>
      <c r="M38" s="36">
        <f t="shared" si="5"/>
        <v>0</v>
      </c>
      <c r="N38" s="34">
        <v>0</v>
      </c>
      <c r="O38" s="34">
        <v>0</v>
      </c>
      <c r="P38" s="34">
        <f t="shared" si="6"/>
        <v>0</v>
      </c>
      <c r="Q38" s="36">
        <f t="shared" si="7"/>
        <v>0</v>
      </c>
      <c r="R38" s="3"/>
      <c r="S38" s="4"/>
      <c r="T38" s="3"/>
    </row>
    <row r="39" spans="1:20" s="2" customFormat="1" hidden="1" x14ac:dyDescent="0.2">
      <c r="A39" s="18"/>
      <c r="B39" s="18" t="s">
        <v>55</v>
      </c>
      <c r="C39" s="25" t="s">
        <v>55</v>
      </c>
      <c r="D39" s="14"/>
      <c r="E39" s="35"/>
      <c r="F39" s="14">
        <v>0</v>
      </c>
      <c r="G39" s="16"/>
      <c r="H39" s="16">
        <f t="shared" si="2"/>
        <v>0</v>
      </c>
      <c r="I39" s="36">
        <f t="shared" si="3"/>
        <v>0</v>
      </c>
      <c r="J39" s="14">
        <v>0</v>
      </c>
      <c r="K39" s="16"/>
      <c r="L39" s="16">
        <f t="shared" si="4"/>
        <v>0</v>
      </c>
      <c r="M39" s="36">
        <f t="shared" si="5"/>
        <v>0</v>
      </c>
      <c r="N39" s="34">
        <v>0</v>
      </c>
      <c r="O39" s="34">
        <v>0</v>
      </c>
      <c r="P39" s="34">
        <f t="shared" si="6"/>
        <v>0</v>
      </c>
      <c r="Q39" s="36">
        <f t="shared" si="7"/>
        <v>0</v>
      </c>
      <c r="R39" s="3"/>
      <c r="S39" s="4"/>
      <c r="T39" s="3"/>
    </row>
    <row r="40" spans="1:20" s="2" customFormat="1" hidden="1" x14ac:dyDescent="0.2">
      <c r="A40" s="18"/>
      <c r="B40" s="18" t="s">
        <v>55</v>
      </c>
      <c r="C40" s="25" t="s">
        <v>55</v>
      </c>
      <c r="D40" s="14"/>
      <c r="E40" s="35"/>
      <c r="F40" s="14">
        <v>0</v>
      </c>
      <c r="G40" s="16"/>
      <c r="H40" s="16">
        <f t="shared" si="2"/>
        <v>0</v>
      </c>
      <c r="I40" s="36">
        <f t="shared" si="3"/>
        <v>0</v>
      </c>
      <c r="J40" s="14">
        <v>0</v>
      </c>
      <c r="K40" s="16"/>
      <c r="L40" s="16">
        <f t="shared" si="4"/>
        <v>0</v>
      </c>
      <c r="M40" s="36">
        <f t="shared" si="5"/>
        <v>0</v>
      </c>
      <c r="N40" s="34">
        <v>0</v>
      </c>
      <c r="O40" s="34">
        <v>0</v>
      </c>
      <c r="P40" s="34">
        <f t="shared" si="6"/>
        <v>0</v>
      </c>
      <c r="Q40" s="36">
        <f t="shared" si="7"/>
        <v>0</v>
      </c>
      <c r="R40" s="3"/>
      <c r="S40" s="4"/>
      <c r="T40" s="3"/>
    </row>
    <row r="41" spans="1:20" s="2" customFormat="1" hidden="1" x14ac:dyDescent="0.2">
      <c r="A41" s="18"/>
      <c r="B41" s="18" t="s">
        <v>55</v>
      </c>
      <c r="C41" s="25" t="s">
        <v>55</v>
      </c>
      <c r="D41" s="14"/>
      <c r="E41" s="35"/>
      <c r="F41" s="14">
        <v>0</v>
      </c>
      <c r="G41" s="16"/>
      <c r="H41" s="16">
        <f t="shared" si="2"/>
        <v>0</v>
      </c>
      <c r="I41" s="36">
        <f t="shared" si="3"/>
        <v>0</v>
      </c>
      <c r="J41" s="14">
        <v>0</v>
      </c>
      <c r="K41" s="16"/>
      <c r="L41" s="16">
        <f t="shared" si="4"/>
        <v>0</v>
      </c>
      <c r="M41" s="36">
        <f t="shared" si="5"/>
        <v>0</v>
      </c>
      <c r="N41" s="34">
        <v>0</v>
      </c>
      <c r="O41" s="34">
        <v>0</v>
      </c>
      <c r="P41" s="34">
        <f t="shared" si="6"/>
        <v>0</v>
      </c>
      <c r="Q41" s="36">
        <f t="shared" si="7"/>
        <v>0</v>
      </c>
      <c r="R41" s="3"/>
      <c r="S41" s="4"/>
      <c r="T41" s="3"/>
    </row>
    <row r="42" spans="1:20" s="2" customFormat="1" hidden="1" x14ac:dyDescent="0.2">
      <c r="A42" s="18"/>
      <c r="B42" s="18" t="s">
        <v>55</v>
      </c>
      <c r="C42" s="25" t="s">
        <v>55</v>
      </c>
      <c r="D42" s="14"/>
      <c r="E42" s="35"/>
      <c r="F42" s="14">
        <v>0</v>
      </c>
      <c r="G42" s="16"/>
      <c r="H42" s="16">
        <f t="shared" si="2"/>
        <v>0</v>
      </c>
      <c r="I42" s="36">
        <f t="shared" si="3"/>
        <v>0</v>
      </c>
      <c r="J42" s="14">
        <v>0</v>
      </c>
      <c r="K42" s="16"/>
      <c r="L42" s="16">
        <f t="shared" si="4"/>
        <v>0</v>
      </c>
      <c r="M42" s="36">
        <f t="shared" si="5"/>
        <v>0</v>
      </c>
      <c r="N42" s="34">
        <v>0</v>
      </c>
      <c r="O42" s="34">
        <v>0</v>
      </c>
      <c r="P42" s="34">
        <f t="shared" si="6"/>
        <v>0</v>
      </c>
      <c r="Q42" s="36">
        <f t="shared" si="7"/>
        <v>0</v>
      </c>
      <c r="R42" s="3"/>
      <c r="S42" s="4"/>
      <c r="T42" s="3"/>
    </row>
    <row r="43" spans="1:20" s="2" customFormat="1" hidden="1" x14ac:dyDescent="0.2">
      <c r="A43" s="18"/>
      <c r="B43" s="18" t="s">
        <v>55</v>
      </c>
      <c r="C43" s="25" t="s">
        <v>55</v>
      </c>
      <c r="D43" s="14"/>
      <c r="E43" s="35"/>
      <c r="F43" s="14">
        <v>0</v>
      </c>
      <c r="G43" s="16"/>
      <c r="H43" s="16">
        <f t="shared" si="2"/>
        <v>0</v>
      </c>
      <c r="I43" s="36">
        <f t="shared" si="3"/>
        <v>0</v>
      </c>
      <c r="J43" s="14">
        <v>0</v>
      </c>
      <c r="K43" s="16"/>
      <c r="L43" s="16">
        <f t="shared" si="4"/>
        <v>0</v>
      </c>
      <c r="M43" s="36">
        <f t="shared" si="5"/>
        <v>0</v>
      </c>
      <c r="N43" s="34">
        <v>0</v>
      </c>
      <c r="O43" s="34">
        <v>0</v>
      </c>
      <c r="P43" s="34">
        <f t="shared" si="6"/>
        <v>0</v>
      </c>
      <c r="Q43" s="36">
        <f t="shared" si="7"/>
        <v>0</v>
      </c>
      <c r="R43" s="3"/>
      <c r="S43" s="4"/>
      <c r="T43" s="3"/>
    </row>
    <row r="44" spans="1:20" s="2" customFormat="1" hidden="1" x14ac:dyDescent="0.2">
      <c r="A44" s="18"/>
      <c r="B44" s="18" t="s">
        <v>55</v>
      </c>
      <c r="C44" s="25" t="s">
        <v>55</v>
      </c>
      <c r="D44" s="14"/>
      <c r="E44" s="35"/>
      <c r="F44" s="14">
        <v>0</v>
      </c>
      <c r="G44" s="16"/>
      <c r="H44" s="16">
        <f t="shared" si="2"/>
        <v>0</v>
      </c>
      <c r="I44" s="36">
        <f t="shared" si="3"/>
        <v>0</v>
      </c>
      <c r="J44" s="14">
        <v>0</v>
      </c>
      <c r="K44" s="16"/>
      <c r="L44" s="16">
        <f t="shared" si="4"/>
        <v>0</v>
      </c>
      <c r="M44" s="36">
        <f t="shared" si="5"/>
        <v>0</v>
      </c>
      <c r="N44" s="34">
        <v>0</v>
      </c>
      <c r="O44" s="34">
        <v>0</v>
      </c>
      <c r="P44" s="34">
        <f t="shared" si="6"/>
        <v>0</v>
      </c>
      <c r="Q44" s="36">
        <f t="shared" si="7"/>
        <v>0</v>
      </c>
      <c r="R44" s="3"/>
      <c r="S44" s="4"/>
      <c r="T44" s="3"/>
    </row>
    <row r="45" spans="1:20" s="2" customFormat="1" hidden="1" x14ac:dyDescent="0.2">
      <c r="A45" s="18"/>
      <c r="B45" s="18" t="s">
        <v>55</v>
      </c>
      <c r="C45" s="25" t="s">
        <v>55</v>
      </c>
      <c r="D45" s="14"/>
      <c r="E45" s="35"/>
      <c r="F45" s="14">
        <v>0</v>
      </c>
      <c r="G45" s="16"/>
      <c r="H45" s="16">
        <f t="shared" si="2"/>
        <v>0</v>
      </c>
      <c r="I45" s="36">
        <f t="shared" si="3"/>
        <v>0</v>
      </c>
      <c r="J45" s="14">
        <v>0</v>
      </c>
      <c r="K45" s="16"/>
      <c r="L45" s="16">
        <f t="shared" si="4"/>
        <v>0</v>
      </c>
      <c r="M45" s="36">
        <f t="shared" si="5"/>
        <v>0</v>
      </c>
      <c r="N45" s="34">
        <v>0</v>
      </c>
      <c r="O45" s="34">
        <v>0</v>
      </c>
      <c r="P45" s="34">
        <f t="shared" si="6"/>
        <v>0</v>
      </c>
      <c r="Q45" s="36">
        <f t="shared" si="7"/>
        <v>0</v>
      </c>
      <c r="R45" s="3"/>
      <c r="S45" s="4"/>
      <c r="T45" s="3"/>
    </row>
    <row r="46" spans="1:20" s="2" customFormat="1" hidden="1" x14ac:dyDescent="0.2">
      <c r="A46" s="18"/>
      <c r="B46" s="18" t="s">
        <v>55</v>
      </c>
      <c r="C46" s="25" t="s">
        <v>55</v>
      </c>
      <c r="D46" s="14"/>
      <c r="E46" s="35"/>
      <c r="F46" s="14">
        <v>0</v>
      </c>
      <c r="G46" s="16"/>
      <c r="H46" s="16">
        <f t="shared" si="2"/>
        <v>0</v>
      </c>
      <c r="I46" s="36">
        <f t="shared" si="3"/>
        <v>0</v>
      </c>
      <c r="J46" s="14">
        <v>0</v>
      </c>
      <c r="K46" s="16"/>
      <c r="L46" s="16">
        <f t="shared" si="4"/>
        <v>0</v>
      </c>
      <c r="M46" s="36">
        <f t="shared" si="5"/>
        <v>0</v>
      </c>
      <c r="N46" s="34">
        <v>0</v>
      </c>
      <c r="O46" s="34">
        <v>0</v>
      </c>
      <c r="P46" s="34">
        <f t="shared" si="6"/>
        <v>0</v>
      </c>
      <c r="Q46" s="36">
        <f t="shared" si="7"/>
        <v>0</v>
      </c>
      <c r="R46" s="3"/>
      <c r="S46" s="4"/>
      <c r="T46" s="3"/>
    </row>
    <row r="47" spans="1:20" s="2" customFormat="1" hidden="1" x14ac:dyDescent="0.2">
      <c r="A47" s="18"/>
      <c r="B47" s="18" t="s">
        <v>55</v>
      </c>
      <c r="C47" s="25" t="s">
        <v>55</v>
      </c>
      <c r="D47" s="14"/>
      <c r="E47" s="35"/>
      <c r="F47" s="14">
        <v>0</v>
      </c>
      <c r="G47" s="16"/>
      <c r="H47" s="16">
        <f t="shared" si="2"/>
        <v>0</v>
      </c>
      <c r="I47" s="36">
        <f t="shared" si="3"/>
        <v>0</v>
      </c>
      <c r="J47" s="14">
        <v>0</v>
      </c>
      <c r="K47" s="16"/>
      <c r="L47" s="16">
        <f t="shared" si="4"/>
        <v>0</v>
      </c>
      <c r="M47" s="36">
        <f t="shared" si="5"/>
        <v>0</v>
      </c>
      <c r="N47" s="34">
        <v>0</v>
      </c>
      <c r="O47" s="34">
        <v>0</v>
      </c>
      <c r="P47" s="34">
        <f t="shared" si="6"/>
        <v>0</v>
      </c>
      <c r="Q47" s="36">
        <f t="shared" si="7"/>
        <v>0</v>
      </c>
      <c r="R47" s="3"/>
      <c r="S47" s="4"/>
      <c r="T47" s="3"/>
    </row>
    <row r="48" spans="1:20" s="2" customFormat="1" hidden="1" x14ac:dyDescent="0.2">
      <c r="A48" s="18"/>
      <c r="B48" s="18" t="s">
        <v>55</v>
      </c>
      <c r="C48" s="25" t="s">
        <v>55</v>
      </c>
      <c r="D48" s="14"/>
      <c r="E48" s="35"/>
      <c r="F48" s="14">
        <v>0</v>
      </c>
      <c r="G48" s="16"/>
      <c r="H48" s="16">
        <f t="shared" si="2"/>
        <v>0</v>
      </c>
      <c r="I48" s="36">
        <f t="shared" si="3"/>
        <v>0</v>
      </c>
      <c r="J48" s="14">
        <v>0</v>
      </c>
      <c r="K48" s="16"/>
      <c r="L48" s="16">
        <f t="shared" si="4"/>
        <v>0</v>
      </c>
      <c r="M48" s="36">
        <f t="shared" si="5"/>
        <v>0</v>
      </c>
      <c r="N48" s="34">
        <v>0</v>
      </c>
      <c r="O48" s="34">
        <v>0</v>
      </c>
      <c r="P48" s="34">
        <f t="shared" si="6"/>
        <v>0</v>
      </c>
      <c r="Q48" s="36">
        <f t="shared" si="7"/>
        <v>0</v>
      </c>
      <c r="R48" s="3"/>
      <c r="S48" s="4"/>
      <c r="T48" s="3"/>
    </row>
    <row r="49" spans="1:20" s="2" customFormat="1" hidden="1" x14ac:dyDescent="0.2">
      <c r="A49" s="18"/>
      <c r="B49" s="18" t="s">
        <v>55</v>
      </c>
      <c r="C49" s="25" t="s">
        <v>55</v>
      </c>
      <c r="D49" s="14"/>
      <c r="E49" s="35"/>
      <c r="F49" s="14">
        <v>0</v>
      </c>
      <c r="G49" s="16"/>
      <c r="H49" s="16">
        <f t="shared" si="2"/>
        <v>0</v>
      </c>
      <c r="I49" s="36">
        <f t="shared" si="3"/>
        <v>0</v>
      </c>
      <c r="J49" s="14">
        <v>0</v>
      </c>
      <c r="K49" s="16"/>
      <c r="L49" s="16">
        <f t="shared" si="4"/>
        <v>0</v>
      </c>
      <c r="M49" s="36">
        <f t="shared" si="5"/>
        <v>0</v>
      </c>
      <c r="N49" s="34">
        <v>0</v>
      </c>
      <c r="O49" s="34">
        <v>0</v>
      </c>
      <c r="P49" s="34">
        <f t="shared" si="6"/>
        <v>0</v>
      </c>
      <c r="Q49" s="36">
        <f t="shared" si="7"/>
        <v>0</v>
      </c>
      <c r="R49" s="3"/>
      <c r="S49" s="4"/>
      <c r="T49" s="3"/>
    </row>
    <row r="50" spans="1:20" s="2" customFormat="1" hidden="1" x14ac:dyDescent="0.2">
      <c r="A50" s="18"/>
      <c r="B50" s="18" t="s">
        <v>55</v>
      </c>
      <c r="C50" s="25" t="s">
        <v>55</v>
      </c>
      <c r="D50" s="14"/>
      <c r="E50" s="35"/>
      <c r="F50" s="14">
        <v>0</v>
      </c>
      <c r="G50" s="16"/>
      <c r="H50" s="16">
        <f t="shared" si="2"/>
        <v>0</v>
      </c>
      <c r="I50" s="36">
        <f t="shared" si="3"/>
        <v>0</v>
      </c>
      <c r="J50" s="14">
        <v>0</v>
      </c>
      <c r="K50" s="16"/>
      <c r="L50" s="16">
        <f t="shared" si="4"/>
        <v>0</v>
      </c>
      <c r="M50" s="36">
        <f t="shared" si="5"/>
        <v>0</v>
      </c>
      <c r="N50" s="34">
        <v>0</v>
      </c>
      <c r="O50" s="34">
        <v>0</v>
      </c>
      <c r="P50" s="34">
        <f t="shared" si="6"/>
        <v>0</v>
      </c>
      <c r="Q50" s="36">
        <f t="shared" si="7"/>
        <v>0</v>
      </c>
      <c r="R50" s="3"/>
      <c r="S50" s="4"/>
      <c r="T50" s="3"/>
    </row>
    <row r="51" spans="1:20" s="2" customFormat="1" hidden="1" x14ac:dyDescent="0.2">
      <c r="A51" s="18"/>
      <c r="B51" s="18" t="s">
        <v>55</v>
      </c>
      <c r="C51" s="25" t="s">
        <v>55</v>
      </c>
      <c r="D51" s="14"/>
      <c r="E51" s="35"/>
      <c r="F51" s="14">
        <v>0</v>
      </c>
      <c r="G51" s="16"/>
      <c r="H51" s="16">
        <f t="shared" si="2"/>
        <v>0</v>
      </c>
      <c r="I51" s="36">
        <f t="shared" si="3"/>
        <v>0</v>
      </c>
      <c r="J51" s="14">
        <v>0</v>
      </c>
      <c r="K51" s="16"/>
      <c r="L51" s="16">
        <f t="shared" si="4"/>
        <v>0</v>
      </c>
      <c r="M51" s="36">
        <f t="shared" si="5"/>
        <v>0</v>
      </c>
      <c r="N51" s="34">
        <v>0</v>
      </c>
      <c r="O51" s="34">
        <v>0</v>
      </c>
      <c r="P51" s="34">
        <f t="shared" si="6"/>
        <v>0</v>
      </c>
      <c r="Q51" s="36">
        <f t="shared" si="7"/>
        <v>0</v>
      </c>
      <c r="R51" s="3"/>
      <c r="S51" s="4"/>
      <c r="T51" s="3"/>
    </row>
    <row r="52" spans="1:20" s="2" customFormat="1" hidden="1" x14ac:dyDescent="0.2">
      <c r="A52" s="18"/>
      <c r="B52" s="18" t="s">
        <v>55</v>
      </c>
      <c r="C52" s="25" t="s">
        <v>55</v>
      </c>
      <c r="D52" s="14"/>
      <c r="E52" s="35"/>
      <c r="F52" s="14">
        <v>0</v>
      </c>
      <c r="G52" s="16"/>
      <c r="H52" s="16">
        <f t="shared" si="2"/>
        <v>0</v>
      </c>
      <c r="I52" s="36">
        <f t="shared" si="3"/>
        <v>0</v>
      </c>
      <c r="J52" s="14">
        <v>0</v>
      </c>
      <c r="K52" s="16"/>
      <c r="L52" s="16">
        <f t="shared" si="4"/>
        <v>0</v>
      </c>
      <c r="M52" s="36">
        <f t="shared" si="5"/>
        <v>0</v>
      </c>
      <c r="N52" s="34">
        <v>0</v>
      </c>
      <c r="O52" s="34">
        <v>0</v>
      </c>
      <c r="P52" s="34">
        <f t="shared" si="6"/>
        <v>0</v>
      </c>
      <c r="Q52" s="36">
        <f t="shared" si="7"/>
        <v>0</v>
      </c>
      <c r="R52" s="3"/>
      <c r="S52" s="4"/>
      <c r="T52" s="3"/>
    </row>
    <row r="53" spans="1:20" s="2" customFormat="1" hidden="1" x14ac:dyDescent="0.2">
      <c r="A53" s="18"/>
      <c r="B53" s="18" t="s">
        <v>55</v>
      </c>
      <c r="C53" s="25" t="s">
        <v>55</v>
      </c>
      <c r="D53" s="14"/>
      <c r="E53" s="35"/>
      <c r="F53" s="14">
        <v>0</v>
      </c>
      <c r="G53" s="16"/>
      <c r="H53" s="16">
        <f t="shared" si="2"/>
        <v>0</v>
      </c>
      <c r="I53" s="36">
        <f t="shared" si="3"/>
        <v>0</v>
      </c>
      <c r="J53" s="14">
        <v>0</v>
      </c>
      <c r="K53" s="16"/>
      <c r="L53" s="16">
        <f t="shared" si="4"/>
        <v>0</v>
      </c>
      <c r="M53" s="36">
        <f t="shared" si="5"/>
        <v>0</v>
      </c>
      <c r="N53" s="34">
        <v>0</v>
      </c>
      <c r="O53" s="34">
        <v>0</v>
      </c>
      <c r="P53" s="34">
        <f t="shared" si="6"/>
        <v>0</v>
      </c>
      <c r="Q53" s="36">
        <f t="shared" si="7"/>
        <v>0</v>
      </c>
      <c r="R53" s="3"/>
      <c r="S53" s="4"/>
      <c r="T53" s="3"/>
    </row>
    <row r="54" spans="1:20" s="2" customFormat="1" hidden="1" x14ac:dyDescent="0.2">
      <c r="A54" s="18"/>
      <c r="B54" s="18" t="s">
        <v>55</v>
      </c>
      <c r="C54" s="25" t="s">
        <v>55</v>
      </c>
      <c r="D54" s="14"/>
      <c r="E54" s="35"/>
      <c r="F54" s="14">
        <v>0</v>
      </c>
      <c r="G54" s="16"/>
      <c r="H54" s="16">
        <f t="shared" si="2"/>
        <v>0</v>
      </c>
      <c r="I54" s="36">
        <f t="shared" si="3"/>
        <v>0</v>
      </c>
      <c r="J54" s="14">
        <v>0</v>
      </c>
      <c r="K54" s="16"/>
      <c r="L54" s="16">
        <f t="shared" si="4"/>
        <v>0</v>
      </c>
      <c r="M54" s="36">
        <f t="shared" si="5"/>
        <v>0</v>
      </c>
      <c r="N54" s="34">
        <v>0</v>
      </c>
      <c r="O54" s="34">
        <v>0</v>
      </c>
      <c r="P54" s="34">
        <f t="shared" si="6"/>
        <v>0</v>
      </c>
      <c r="Q54" s="36">
        <f t="shared" si="7"/>
        <v>0</v>
      </c>
      <c r="R54" s="3"/>
      <c r="S54" s="4"/>
      <c r="T54" s="3"/>
    </row>
    <row r="55" spans="1:20" s="2" customFormat="1" hidden="1" x14ac:dyDescent="0.2">
      <c r="A55" s="18"/>
      <c r="B55" s="18" t="s">
        <v>55</v>
      </c>
      <c r="C55" s="25" t="s">
        <v>55</v>
      </c>
      <c r="D55" s="14"/>
      <c r="E55" s="35"/>
      <c r="F55" s="14">
        <v>0</v>
      </c>
      <c r="G55" s="16"/>
      <c r="H55" s="16">
        <f t="shared" si="2"/>
        <v>0</v>
      </c>
      <c r="I55" s="36">
        <f t="shared" si="3"/>
        <v>0</v>
      </c>
      <c r="J55" s="14">
        <v>0</v>
      </c>
      <c r="K55" s="16"/>
      <c r="L55" s="16">
        <f t="shared" si="4"/>
        <v>0</v>
      </c>
      <c r="M55" s="36">
        <f t="shared" si="5"/>
        <v>0</v>
      </c>
      <c r="N55" s="34">
        <v>0</v>
      </c>
      <c r="O55" s="34">
        <v>0</v>
      </c>
      <c r="P55" s="34">
        <f t="shared" si="6"/>
        <v>0</v>
      </c>
      <c r="Q55" s="36">
        <f t="shared" si="7"/>
        <v>0</v>
      </c>
      <c r="R55" s="3"/>
      <c r="S55" s="4"/>
      <c r="T55" s="3"/>
    </row>
    <row r="56" spans="1:20" s="2" customFormat="1" hidden="1" x14ac:dyDescent="0.2">
      <c r="A56" s="18"/>
      <c r="B56" s="18" t="s">
        <v>55</v>
      </c>
      <c r="C56" s="25" t="s">
        <v>55</v>
      </c>
      <c r="D56" s="14"/>
      <c r="E56" s="35"/>
      <c r="F56" s="14">
        <v>0</v>
      </c>
      <c r="G56" s="16"/>
      <c r="H56" s="16">
        <f t="shared" si="2"/>
        <v>0</v>
      </c>
      <c r="I56" s="36">
        <f t="shared" si="3"/>
        <v>0</v>
      </c>
      <c r="J56" s="14">
        <v>0</v>
      </c>
      <c r="K56" s="16"/>
      <c r="L56" s="16">
        <f t="shared" si="4"/>
        <v>0</v>
      </c>
      <c r="M56" s="36">
        <f t="shared" si="5"/>
        <v>0</v>
      </c>
      <c r="N56" s="34">
        <v>0</v>
      </c>
      <c r="O56" s="34">
        <v>0</v>
      </c>
      <c r="P56" s="34">
        <f t="shared" si="6"/>
        <v>0</v>
      </c>
      <c r="Q56" s="36">
        <f t="shared" si="7"/>
        <v>0</v>
      </c>
      <c r="R56" s="3"/>
      <c r="S56" s="4"/>
      <c r="T56" s="3"/>
    </row>
    <row r="57" spans="1:20" s="2" customFormat="1" hidden="1" x14ac:dyDescent="0.2">
      <c r="A57" s="18"/>
      <c r="B57" s="18" t="s">
        <v>55</v>
      </c>
      <c r="C57" s="25" t="s">
        <v>55</v>
      </c>
      <c r="D57" s="14"/>
      <c r="E57" s="35"/>
      <c r="F57" s="14">
        <v>0</v>
      </c>
      <c r="G57" s="16"/>
      <c r="H57" s="16">
        <f t="shared" si="2"/>
        <v>0</v>
      </c>
      <c r="I57" s="36">
        <f t="shared" si="3"/>
        <v>0</v>
      </c>
      <c r="J57" s="14">
        <v>0</v>
      </c>
      <c r="K57" s="16"/>
      <c r="L57" s="16">
        <f t="shared" si="4"/>
        <v>0</v>
      </c>
      <c r="M57" s="36">
        <f t="shared" si="5"/>
        <v>0</v>
      </c>
      <c r="N57" s="34">
        <v>0</v>
      </c>
      <c r="O57" s="34">
        <v>0</v>
      </c>
      <c r="P57" s="34">
        <f t="shared" si="6"/>
        <v>0</v>
      </c>
      <c r="Q57" s="36">
        <f t="shared" si="7"/>
        <v>0</v>
      </c>
      <c r="R57" s="3"/>
      <c r="S57" s="4"/>
      <c r="T57" s="3"/>
    </row>
    <row r="58" spans="1:20" s="2" customFormat="1" hidden="1" x14ac:dyDescent="0.2">
      <c r="A58" s="18"/>
      <c r="B58" s="18" t="s">
        <v>55</v>
      </c>
      <c r="C58" s="25" t="s">
        <v>55</v>
      </c>
      <c r="D58" s="14"/>
      <c r="E58" s="35"/>
      <c r="F58" s="14">
        <v>0</v>
      </c>
      <c r="G58" s="16"/>
      <c r="H58" s="16">
        <f t="shared" si="2"/>
        <v>0</v>
      </c>
      <c r="I58" s="36">
        <f t="shared" si="3"/>
        <v>0</v>
      </c>
      <c r="J58" s="14">
        <v>0</v>
      </c>
      <c r="K58" s="16"/>
      <c r="L58" s="16">
        <f t="shared" si="4"/>
        <v>0</v>
      </c>
      <c r="M58" s="36">
        <f t="shared" si="5"/>
        <v>0</v>
      </c>
      <c r="N58" s="34">
        <v>0</v>
      </c>
      <c r="O58" s="34">
        <v>0</v>
      </c>
      <c r="P58" s="34">
        <f t="shared" si="6"/>
        <v>0</v>
      </c>
      <c r="Q58" s="36">
        <f t="shared" si="7"/>
        <v>0</v>
      </c>
      <c r="R58" s="3"/>
      <c r="S58" s="4"/>
      <c r="T58" s="3"/>
    </row>
    <row r="59" spans="1:20" s="2" customFormat="1" hidden="1" x14ac:dyDescent="0.2">
      <c r="A59" s="18"/>
      <c r="B59" s="18" t="s">
        <v>55</v>
      </c>
      <c r="C59" s="38" t="s">
        <v>55</v>
      </c>
      <c r="D59" s="15"/>
      <c r="E59" s="39"/>
      <c r="F59" s="15">
        <v>0</v>
      </c>
      <c r="G59" s="17"/>
      <c r="H59" s="17">
        <f t="shared" si="2"/>
        <v>0</v>
      </c>
      <c r="I59" s="40">
        <f t="shared" si="3"/>
        <v>0</v>
      </c>
      <c r="J59" s="15">
        <v>0</v>
      </c>
      <c r="K59" s="17"/>
      <c r="L59" s="17">
        <f t="shared" si="4"/>
        <v>0</v>
      </c>
      <c r="M59" s="40">
        <f t="shared" si="5"/>
        <v>0</v>
      </c>
      <c r="N59" s="41">
        <v>0</v>
      </c>
      <c r="O59" s="41">
        <v>0</v>
      </c>
      <c r="P59" s="41">
        <f t="shared" si="6"/>
        <v>0</v>
      </c>
      <c r="Q59" s="40">
        <f t="shared" si="7"/>
        <v>0</v>
      </c>
      <c r="R59" s="3"/>
      <c r="S59" s="4"/>
      <c r="T59" s="3"/>
    </row>
    <row r="60" spans="1:20" s="2" customFormat="1" x14ac:dyDescent="0.2">
      <c r="B60" s="2" t="s">
        <v>55</v>
      </c>
      <c r="C60" s="19" t="s">
        <v>55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3"/>
      <c r="S60" s="4"/>
      <c r="T60" s="3"/>
    </row>
    <row r="61" spans="1:20" x14ac:dyDescent="0.2">
      <c r="C61" s="9" t="s">
        <v>9</v>
      </c>
      <c r="D61" s="42">
        <f>SUM(D10:D59)</f>
        <v>198091</v>
      </c>
      <c r="E61" s="43"/>
      <c r="F61" s="44">
        <f t="shared" ref="F61:P61" si="8">SUM(F10:F59)</f>
        <v>1492174.41</v>
      </c>
      <c r="G61" s="44">
        <f t="shared" si="8"/>
        <v>1408636.9238000466</v>
      </c>
      <c r="H61" s="44">
        <f t="shared" si="8"/>
        <v>-83537.486199953419</v>
      </c>
      <c r="I61" s="45">
        <f>IF(F61&gt;0,H61/F61,0)</f>
        <v>-5.5983727934292495E-2</v>
      </c>
      <c r="J61" s="44">
        <f t="shared" si="8"/>
        <v>19064.452336956681</v>
      </c>
      <c r="K61" s="44">
        <f t="shared" si="8"/>
        <v>40248.844399999551</v>
      </c>
      <c r="L61" s="44">
        <f t="shared" si="8"/>
        <v>21184.392063042869</v>
      </c>
      <c r="M61" s="45">
        <f>IF(J61&gt;0,L61/J61,0)</f>
        <v>1.111198564145305</v>
      </c>
      <c r="N61" s="46">
        <f t="shared" si="8"/>
        <v>6405369.2499252921</v>
      </c>
      <c r="O61" s="46">
        <f t="shared" si="8"/>
        <v>4637222.8000000007</v>
      </c>
      <c r="P61" s="46">
        <f t="shared" si="8"/>
        <v>-1768146.4499252923</v>
      </c>
      <c r="Q61" s="45">
        <f>IF(N61&gt;0,P61/N61,0)</f>
        <v>-0.27604129924998699</v>
      </c>
      <c r="R61" s="6"/>
    </row>
    <row r="63" spans="1:20" x14ac:dyDescent="0.2">
      <c r="C63" s="48"/>
      <c r="D63" s="21"/>
      <c r="E63" s="22"/>
      <c r="F63" s="24" t="s">
        <v>2</v>
      </c>
      <c r="G63" s="24" t="s">
        <v>3</v>
      </c>
      <c r="H63" s="24"/>
      <c r="I63" s="79"/>
      <c r="J63" s="24" t="s">
        <v>2</v>
      </c>
      <c r="K63" s="24" t="s">
        <v>3</v>
      </c>
      <c r="L63" s="24"/>
      <c r="M63" s="79"/>
      <c r="N63" s="23"/>
      <c r="O63" s="23"/>
      <c r="P63" s="23"/>
      <c r="Q63" s="22"/>
    </row>
    <row r="64" spans="1:20" x14ac:dyDescent="0.2">
      <c r="C64" s="49"/>
      <c r="D64" s="25"/>
      <c r="E64" s="26"/>
      <c r="F64" s="27" t="s">
        <v>24</v>
      </c>
      <c r="G64" s="27" t="s">
        <v>24</v>
      </c>
      <c r="H64" s="27"/>
      <c r="I64" s="28" t="s">
        <v>6</v>
      </c>
      <c r="J64" s="27" t="s">
        <v>25</v>
      </c>
      <c r="K64" s="27" t="s">
        <v>25</v>
      </c>
      <c r="L64" s="27"/>
      <c r="M64" s="28" t="s">
        <v>6</v>
      </c>
      <c r="N64" s="27" t="s">
        <v>2</v>
      </c>
      <c r="O64" s="27" t="s">
        <v>3</v>
      </c>
      <c r="P64" s="27"/>
      <c r="Q64" s="28" t="s">
        <v>6</v>
      </c>
      <c r="R64" s="7"/>
    </row>
    <row r="65" spans="3:18" x14ac:dyDescent="0.2">
      <c r="C65" s="51" t="s">
        <v>12</v>
      </c>
      <c r="D65" s="109" t="s">
        <v>10</v>
      </c>
      <c r="E65" s="110"/>
      <c r="F65" s="77" t="s">
        <v>23</v>
      </c>
      <c r="G65" s="77" t="s">
        <v>23</v>
      </c>
      <c r="H65" s="29" t="s">
        <v>4</v>
      </c>
      <c r="I65" s="52" t="s">
        <v>7</v>
      </c>
      <c r="J65" s="77" t="s">
        <v>23</v>
      </c>
      <c r="K65" s="77" t="s">
        <v>23</v>
      </c>
      <c r="L65" s="29" t="s">
        <v>4</v>
      </c>
      <c r="M65" s="52" t="s">
        <v>7</v>
      </c>
      <c r="N65" s="29" t="s">
        <v>8</v>
      </c>
      <c r="O65" s="29" t="s">
        <v>8</v>
      </c>
      <c r="P65" s="29" t="s">
        <v>4</v>
      </c>
      <c r="Q65" s="52" t="s">
        <v>7</v>
      </c>
      <c r="R65" s="8"/>
    </row>
    <row r="66" spans="3:18" x14ac:dyDescent="0.2">
      <c r="C66" s="48" t="s">
        <v>13</v>
      </c>
      <c r="D66" s="14">
        <f>SUMIF($B$10:$B$59,"Res",D10:D59)</f>
        <v>167481</v>
      </c>
      <c r="E66" s="35"/>
      <c r="F66" s="54">
        <f t="shared" ref="F66:H66" si="9">SUMIF($B$10:$B$59,"Res",F10:F59)</f>
        <v>927892.39999999991</v>
      </c>
      <c r="G66" s="55">
        <f t="shared" si="9"/>
        <v>1070245.1011000464</v>
      </c>
      <c r="H66" s="55">
        <f t="shared" si="9"/>
        <v>142352.70110004654</v>
      </c>
      <c r="I66" s="36">
        <f>IF(F66&gt;0,H66/F66,0)</f>
        <v>0.15341509543568474</v>
      </c>
      <c r="J66" s="54">
        <f t="shared" ref="J66:L66" si="10">SUMIF($B$10:$B$59,"Res",J10:J59)</f>
        <v>11748.489035602057</v>
      </c>
      <c r="K66" s="55">
        <f t="shared" si="10"/>
        <v>16622.464799999554</v>
      </c>
      <c r="L66" s="55">
        <f t="shared" si="10"/>
        <v>4873.9757643974954</v>
      </c>
      <c r="M66" s="36">
        <f>IF(J66&gt;0,L66/J66,0)</f>
        <v>0.41485979598122219</v>
      </c>
      <c r="N66" s="33">
        <f t="shared" ref="N66:P66" si="11">SUMIF($B$10:$B$59,"Res",N10:N59)</f>
        <v>3921636.5542178536</v>
      </c>
      <c r="O66" s="33">
        <f t="shared" si="11"/>
        <v>3633738.7272105347</v>
      </c>
      <c r="P66" s="33">
        <f t="shared" si="11"/>
        <v>-287897.82700731873</v>
      </c>
      <c r="Q66" s="36">
        <f>IF(N66&gt;0,P66/N66,0)</f>
        <v>-7.3412674282035351E-2</v>
      </c>
    </row>
    <row r="67" spans="3:18" x14ac:dyDescent="0.2">
      <c r="C67" s="49" t="s">
        <v>14</v>
      </c>
      <c r="D67" s="14">
        <f>SUMIF($B$10:$B$59,"NonRes",D10:D59)</f>
        <v>30563</v>
      </c>
      <c r="E67" s="35"/>
      <c r="F67" s="56">
        <f>SUMIF($B$10:$B$59,"NonRes",F10:F59)</f>
        <v>564282.01</v>
      </c>
      <c r="G67" s="85">
        <f>SUMIF($B$10:$B$59,"NonRes",G10:G59)</f>
        <v>338391.82270000002</v>
      </c>
      <c r="H67" s="85">
        <f>SUMIF($B$10:$B$59,"NonRes",H10:H59)</f>
        <v>-225890.18729999993</v>
      </c>
      <c r="I67" s="36">
        <f>IF(F67&gt;0,H67/F67,0)</f>
        <v>-0.40031435221548162</v>
      </c>
      <c r="J67" s="56">
        <f>SUMIF($B$10:$B$59,"NonRes",J10:J59)</f>
        <v>7315.9633013546245</v>
      </c>
      <c r="K67" s="85">
        <f>SUMIF($B$10:$B$59,"NonRes",K10:K59)</f>
        <v>23626.3796</v>
      </c>
      <c r="L67" s="85">
        <f>SUMIF($B$10:$B$59,"NonRes",L10:L59)</f>
        <v>16310.416298645374</v>
      </c>
      <c r="M67" s="36">
        <f>IF(J67&gt;0,L67/J67,0)</f>
        <v>2.2294283919692894</v>
      </c>
      <c r="N67" s="86">
        <f>SUMIF($B$10:$B$59,"NonRes",N10:N59)</f>
        <v>1938732.6957074387</v>
      </c>
      <c r="O67" s="34">
        <f>SUMIF($B$10:$B$59,"NonRes",O10:O59)</f>
        <v>509441.62278946541</v>
      </c>
      <c r="P67" s="34">
        <f>SUMIF($B$10:$B$59,"NonRes",P10:P59)</f>
        <v>-1429291.0729179734</v>
      </c>
      <c r="Q67" s="36">
        <f>IF(N67&gt;0,P67/N67,0)</f>
        <v>-0.73722957067912276</v>
      </c>
    </row>
    <row r="68" spans="3:18" x14ac:dyDescent="0.2">
      <c r="C68" s="49" t="s">
        <v>35</v>
      </c>
      <c r="D68" s="14">
        <f>SUMIF($B$10:$B$59,"Other",D10:D59)</f>
        <v>47</v>
      </c>
      <c r="E68" s="35"/>
      <c r="F68" s="56">
        <f>SUMIF($B$10:$B$59,"Other",F10:F59)</f>
        <v>0</v>
      </c>
      <c r="G68" s="57">
        <f>SUMIF($B$10:$B$59,"Other",G10:G59)</f>
        <v>0</v>
      </c>
      <c r="H68" s="57">
        <f>SUMIF($B$10:$B$59,"Other",H10:H59)</f>
        <v>0</v>
      </c>
      <c r="I68" s="36">
        <f>IF(F68&gt;0,H68/F68,0)</f>
        <v>0</v>
      </c>
      <c r="J68" s="56">
        <f>SUMIF($B$10:$B$59,"Other",J10:J59)</f>
        <v>0</v>
      </c>
      <c r="K68" s="57">
        <f>SUMIF($B$10:$B$59,"Other",K10:K59)</f>
        <v>0</v>
      </c>
      <c r="L68" s="57">
        <f>SUMIF($B$10:$B$59,"Other",L10:L59)</f>
        <v>0</v>
      </c>
      <c r="M68" s="36">
        <f>IF(J68&gt;0,L68/J68,0)</f>
        <v>0</v>
      </c>
      <c r="N68" s="41">
        <f>SUMIF($B$10:$B$59,"Other",N10:N59)</f>
        <v>545000</v>
      </c>
      <c r="O68" s="41">
        <f>SUMIF($B$10:$B$59,"Other",O10:O59)</f>
        <v>494042.45</v>
      </c>
      <c r="P68" s="41">
        <f>SUMIF($B$10:$B$59,"Other",P10:P59)</f>
        <v>-50957.549999999981</v>
      </c>
      <c r="Q68" s="36">
        <f>IF(N68&gt;0,P68/N68,0)</f>
        <v>-9.3500091743119226E-2</v>
      </c>
    </row>
    <row r="69" spans="3:18" x14ac:dyDescent="0.2">
      <c r="C69" s="9" t="s">
        <v>9</v>
      </c>
      <c r="D69" s="42">
        <f>SUM(D66:D68)</f>
        <v>198091</v>
      </c>
      <c r="E69" s="43"/>
      <c r="F69" s="58">
        <f>SUM(F66:F68)</f>
        <v>1492174.41</v>
      </c>
      <c r="G69" s="58">
        <f>SUM(G66:G68)</f>
        <v>1408636.9238000466</v>
      </c>
      <c r="H69" s="58">
        <f>SUM(H66:H68)</f>
        <v>-83537.48619995339</v>
      </c>
      <c r="I69" s="45">
        <f>IF(F69&gt;0,H69/F69,0)</f>
        <v>-5.5983727934292474E-2</v>
      </c>
      <c r="J69" s="58">
        <f>SUM(J66:J68)</f>
        <v>19064.452336956681</v>
      </c>
      <c r="K69" s="58">
        <f>SUM(K66:K68)</f>
        <v>40248.844399999551</v>
      </c>
      <c r="L69" s="58">
        <f>SUM(L66:L68)</f>
        <v>21184.392063042869</v>
      </c>
      <c r="M69" s="45">
        <f>IF(J69&gt;0,L69/J69,0)</f>
        <v>1.111198564145305</v>
      </c>
      <c r="N69" s="46">
        <f>SUM(N66:N68)</f>
        <v>6405369.2499252921</v>
      </c>
      <c r="O69" s="46">
        <f>SUM(O66:O68)</f>
        <v>4637222.8</v>
      </c>
      <c r="P69" s="46">
        <f>SUM(P66:P68)</f>
        <v>-1768146.4499252921</v>
      </c>
      <c r="Q69" s="45">
        <f>IF(N69&gt;0,P69/N69,0)</f>
        <v>-0.27604129924998694</v>
      </c>
    </row>
    <row r="70" spans="3:18" x14ac:dyDescent="0.2">
      <c r="D70" s="47"/>
      <c r="O70" s="50"/>
    </row>
    <row r="71" spans="3:18" x14ac:dyDescent="0.2">
      <c r="C71" s="59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3" spans="3:18" ht="12.75" customHeight="1" x14ac:dyDescent="0.4">
      <c r="D73" s="47"/>
      <c r="F73" s="60"/>
    </row>
  </sheetData>
  <mergeCells count="6">
    <mergeCell ref="D65:E65"/>
    <mergeCell ref="C2:Q2"/>
    <mergeCell ref="C3:Q3"/>
    <mergeCell ref="C4:Q4"/>
    <mergeCell ref="C5:Q5"/>
    <mergeCell ref="D9:E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Header>&amp;R&amp;"-,Regular"&amp;11 2020 Exhibit B
Plan v Actual Variances by Program
EEP-2018-0002</oddHeader>
    <oddFooter><![CDATA[&C&"-,Regular"&11Page &P of &N&R&"-,Regular"&11&F]]>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C2269-D9AB-4D1D-9815-316D91EE00D7}">
  <sheetPr codeName="Sheet4">
    <pageSetUpPr fitToPage="1"/>
  </sheetPr>
  <dimension ref="A2:U73"/>
  <sheetViews>
    <sheetView view="pageLayout" topLeftCell="D1" zoomScale="90" zoomScaleNormal="90" zoomScalePageLayoutView="90" workbookViewId="0">
      <selection activeCell="B46" sqref="B46"/>
    </sheetView>
  </sheetViews>
  <sheetFormatPr defaultColWidth="9.140625" defaultRowHeight="12.75" outlineLevelCol="1" x14ac:dyDescent="0.2"/>
  <cols>
    <col min="1" max="1" customWidth="true" hidden="true" style="1" width="20.85546875" outlineLevel="1" collapsed="false"/>
    <col min="2" max="2" customWidth="true" hidden="true" style="1" width="9.140625" outlineLevel="1" collapsed="false"/>
    <col min="3" max="3" customWidth="true" hidden="true" style="1" width="16.28515625" outlineLevel="1" collapsed="false"/>
    <col min="4" max="4" customWidth="true" style="20" width="38.7109375" collapsed="true"/>
    <col min="5" max="5" customWidth="true" style="20" width="10.0" collapsed="false"/>
    <col min="6" max="6" customWidth="true" style="20" width="3.0" collapsed="false"/>
    <col min="7" max="8" bestFit="true" customWidth="true" style="20" width="12.0" collapsed="false"/>
    <col min="9" max="9" bestFit="true" customWidth="true" style="20" width="11.5703125" collapsed="false"/>
    <col min="10" max="10" bestFit="true" customWidth="true" style="20" width="10.5703125" collapsed="false"/>
    <col min="11" max="11" bestFit="true" customWidth="true" style="20" width="8.5703125" collapsed="false"/>
    <col min="12" max="12" bestFit="true" customWidth="true" style="20" width="11.140625" collapsed="false"/>
    <col min="13" max="13" bestFit="true" customWidth="true" style="20" width="8.7109375" collapsed="false"/>
    <col min="14" max="14" bestFit="true" customWidth="true" style="20" width="10.5703125" collapsed="false"/>
    <col min="15" max="17" customWidth="true" style="20" width="14.28515625" collapsed="false"/>
    <col min="18" max="18" bestFit="true" customWidth="true" style="20" width="10.5703125" collapsed="false"/>
    <col min="19" max="19" customWidth="true" style="20" width="9.140625" collapsed="false"/>
    <col min="20" max="23" customWidth="true" style="1" width="9.140625" collapsed="false"/>
    <col min="24" max="16384" style="1" width="9.140625" collapsed="false"/>
  </cols>
  <sheetData>
    <row r="2" spans="1:21" ht="15.75" customHeight="1" x14ac:dyDescent="0.25">
      <c r="D2" s="106" t="s">
        <v>15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1" ht="15.75" customHeight="1" x14ac:dyDescent="0.25">
      <c r="D3" s="106" t="str">
        <f>'Gas Gross'!C3</f>
        <v>2020 Iowa Energy Efficiency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21" ht="15.75" customHeight="1" x14ac:dyDescent="0.25">
      <c r="D4" s="106" t="s">
        <v>17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21" ht="18.75" x14ac:dyDescent="0.3">
      <c r="D5" s="111" t="s">
        <v>18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7" spans="1:21" x14ac:dyDescent="0.2">
      <c r="D7" s="21"/>
      <c r="E7" s="21"/>
      <c r="F7" s="22"/>
      <c r="G7" s="73" t="s">
        <v>2</v>
      </c>
      <c r="H7" s="73" t="s">
        <v>3</v>
      </c>
      <c r="I7" s="73"/>
      <c r="J7" s="74"/>
      <c r="K7" s="73" t="s">
        <v>2</v>
      </c>
      <c r="L7" s="73" t="s">
        <v>3</v>
      </c>
      <c r="M7" s="73"/>
      <c r="N7" s="74"/>
      <c r="O7" s="75"/>
      <c r="P7" s="75"/>
      <c r="Q7" s="73"/>
      <c r="R7" s="74"/>
    </row>
    <row r="8" spans="1:21" x14ac:dyDescent="0.2">
      <c r="D8" s="25"/>
      <c r="E8" s="25"/>
      <c r="F8" s="26"/>
      <c r="G8" s="76" t="s">
        <v>24</v>
      </c>
      <c r="H8" s="76" t="s">
        <v>24</v>
      </c>
      <c r="I8" s="1"/>
      <c r="J8" s="28" t="s">
        <v>6</v>
      </c>
      <c r="K8" s="76" t="s">
        <v>25</v>
      </c>
      <c r="L8" s="76" t="s">
        <v>25</v>
      </c>
      <c r="M8" s="76"/>
      <c r="N8" s="28" t="s">
        <v>6</v>
      </c>
      <c r="O8" s="76" t="s">
        <v>2</v>
      </c>
      <c r="P8" s="76" t="s">
        <v>3</v>
      </c>
      <c r="Q8" s="76"/>
      <c r="R8" s="28" t="s">
        <v>6</v>
      </c>
    </row>
    <row r="9" spans="1:21" x14ac:dyDescent="0.2">
      <c r="A9" s="1" t="s">
        <v>20</v>
      </c>
      <c r="B9" s="1" t="s">
        <v>21</v>
      </c>
      <c r="C9" s="1" t="s">
        <v>22</v>
      </c>
      <c r="D9" s="38" t="s">
        <v>11</v>
      </c>
      <c r="E9" s="109" t="s">
        <v>10</v>
      </c>
      <c r="F9" s="110"/>
      <c r="G9" s="77" t="s">
        <v>23</v>
      </c>
      <c r="H9" s="77" t="s">
        <v>23</v>
      </c>
      <c r="I9" s="77" t="s">
        <v>4</v>
      </c>
      <c r="J9" s="78" t="s">
        <v>7</v>
      </c>
      <c r="K9" s="77" t="s">
        <v>23</v>
      </c>
      <c r="L9" s="77" t="s">
        <v>23</v>
      </c>
      <c r="M9" s="77" t="s">
        <v>4</v>
      </c>
      <c r="N9" s="78" t="s">
        <v>7</v>
      </c>
      <c r="O9" s="77" t="s">
        <v>8</v>
      </c>
      <c r="P9" s="77" t="s">
        <v>8</v>
      </c>
      <c r="Q9" s="77" t="s">
        <v>4</v>
      </c>
      <c r="R9" s="78" t="s">
        <v>7</v>
      </c>
    </row>
    <row r="10" spans="1:21" s="2" customFormat="1" x14ac:dyDescent="0.2">
      <c r="A10" s="1">
        <f>IF('Gas Gross'!A10="","",'Gas Gross'!A10)</f>
        <v>98856</v>
      </c>
      <c r="B10" s="1" t="str">
        <f>IF('Gas Gross'!B10="","",'Gas Gross'!B10)</f>
        <v>Res</v>
      </c>
      <c r="C10" s="1">
        <v>0.69999999999999984</v>
      </c>
      <c r="D10" s="48" t="str">
        <f>IF('Gas Gross'!C10="","",'Gas Gross'!C10)</f>
        <v>Residential Equipment</v>
      </c>
      <c r="E10" s="14">
        <f>IF('Gas Gross'!D10="","",'Gas Gross'!D10)</f>
        <v>13094</v>
      </c>
      <c r="F10" s="16" t="str">
        <f>IF('Gas Gross'!E10="","",'Gas Gross'!E10)</f>
        <v/>
      </c>
      <c r="G10" s="13">
        <f>IFERROR(VLOOKUP(A10,Net!$A:$D,3,0),0)</f>
        <v>291700.15200000006</v>
      </c>
      <c r="H10" s="31">
        <v>687899.43677002343</v>
      </c>
      <c r="I10" s="31">
        <f>H10-G10</f>
        <v>396199.28477002337</v>
      </c>
      <c r="J10" s="61">
        <f>IF(G10&gt;0,I10/G10,0)</f>
        <v>1.3582416123321845</v>
      </c>
      <c r="K10" s="13">
        <f>IFERROR(VLOOKUP(A10,Net!$A:$D,4,0),0)</f>
        <v>4820.2993580229058</v>
      </c>
      <c r="L10" s="31">
        <v>11366.505359999695</v>
      </c>
      <c r="M10" s="31">
        <f>L10-K10</f>
        <v>6546.2060019767896</v>
      </c>
      <c r="N10" s="61">
        <f>IF(K10&gt;0,M10/K10,0)</f>
        <v>1.3580496802716795</v>
      </c>
      <c r="O10" s="62">
        <f>'Gas Gross'!N10</f>
        <v>1529330.5571518987</v>
      </c>
      <c r="P10" s="62">
        <f>'Gas Gross'!O10</f>
        <v>2246283.726650124</v>
      </c>
      <c r="Q10" s="63">
        <f t="shared" ref="Q10:Q59" si="0">P10-O10</f>
        <v>716953.16949822521</v>
      </c>
      <c r="R10" s="64">
        <f t="shared" ref="R10:R61" si="1">IF(O10&gt;0,Q10/O10,0)</f>
        <v>0.46880196445784794</v>
      </c>
      <c r="S10" s="12"/>
      <c r="T10" s="4"/>
      <c r="U10" s="3"/>
    </row>
    <row r="11" spans="1:21" s="2" customFormat="1" x14ac:dyDescent="0.2">
      <c r="A11" s="1">
        <f>IF('Gas Gross'!A11="","",'Gas Gross'!A11)</f>
        <v>98855</v>
      </c>
      <c r="B11" s="1" t="str">
        <f>IF('Gas Gross'!B11="","",'Gas Gross'!B11)</f>
        <v>Res</v>
      </c>
      <c r="C11" s="1">
        <v>0.99799999999999989</v>
      </c>
      <c r="D11" s="49" t="str">
        <f>IF('Gas Gross'!C11="","",'Gas Gross'!C11)</f>
        <v>Residential Assessment</v>
      </c>
      <c r="E11" s="14">
        <f>IF('Gas Gross'!D11="","",'Gas Gross'!D11)</f>
        <v>15542</v>
      </c>
      <c r="F11" s="16" t="str">
        <f>IF('Gas Gross'!E11="","",'Gas Gross'!E11)</f>
        <v/>
      </c>
      <c r="G11" s="14">
        <f>IFERROR(VLOOKUP(A11,Net!$A:$D,3,0),0)</f>
        <v>214508.79999999999</v>
      </c>
      <c r="H11" s="16">
        <v>102730.21782001281</v>
      </c>
      <c r="I11" s="16">
        <f t="shared" ref="I11:I59" si="2">H11-G11</f>
        <v>-111778.58217998718</v>
      </c>
      <c r="J11" s="64">
        <f t="shared" ref="J11:J59" si="3">IF(G11&gt;0,I11/G11,0)</f>
        <v>-0.5210908931474475</v>
      </c>
      <c r="K11" s="16">
        <f>IFERROR(VLOOKUP(A11,Net!$A:$D,4,0),0)</f>
        <v>587.69534246575358</v>
      </c>
      <c r="L11" s="16">
        <v>260.4480599999867</v>
      </c>
      <c r="M11" s="16">
        <f t="shared" ref="M11:M59" si="4">L11-K11</f>
        <v>-327.24728246576689</v>
      </c>
      <c r="N11" s="64">
        <f t="shared" ref="N11:N59" si="5">IF(K11&gt;0,M11/K11,0)</f>
        <v>-0.55683150574710627</v>
      </c>
      <c r="O11" s="63">
        <f>'Gas Gross'!N11</f>
        <v>865441.51751860103</v>
      </c>
      <c r="P11" s="63">
        <f>'Gas Gross'!O11</f>
        <v>337333.01828987483</v>
      </c>
      <c r="Q11" s="63">
        <f t="shared" si="0"/>
        <v>-528108.49922872614</v>
      </c>
      <c r="R11" s="64">
        <f t="shared" si="1"/>
        <v>-0.61021858616503855</v>
      </c>
      <c r="S11" s="12"/>
      <c r="T11" s="4"/>
      <c r="U11" s="3"/>
    </row>
    <row r="12" spans="1:21" s="2" customFormat="1" x14ac:dyDescent="0.2">
      <c r="A12" s="1">
        <f>IF('Gas Gross'!A12="","",'Gas Gross'!A12)</f>
        <v>98854</v>
      </c>
      <c r="B12" s="1" t="str">
        <f>IF('Gas Gross'!B12="","",'Gas Gross'!B12)</f>
        <v>Res</v>
      </c>
      <c r="C12" s="1">
        <v>1</v>
      </c>
      <c r="D12" s="49" t="str">
        <f>IF('Gas Gross'!C12="","",'Gas Gross'!C12)</f>
        <v>Residential Low Income</v>
      </c>
      <c r="E12" s="14">
        <f>IF('Gas Gross'!D12="","",'Gas Gross'!D12)</f>
        <v>138845</v>
      </c>
      <c r="F12" s="16" t="str">
        <f>IF('Gas Gross'!E12="","",'Gas Gross'!E12)</f>
        <v/>
      </c>
      <c r="G12" s="14">
        <f>IFERROR(VLOOKUP(A12,Net!$A:$D,3,0),0)</f>
        <v>36646</v>
      </c>
      <c r="H12" s="16">
        <v>-15404.470000000008</v>
      </c>
      <c r="I12" s="16">
        <f t="shared" si="2"/>
        <v>-52050.470000000008</v>
      </c>
      <c r="J12" s="64">
        <f t="shared" si="3"/>
        <v>-1.4203588386181305</v>
      </c>
      <c r="K12" s="16">
        <f>IFERROR(VLOOKUP(A12,Net!$A:$D,4,0),0)</f>
        <v>381.02466793168873</v>
      </c>
      <c r="L12" s="16">
        <v>123.62999999999943</v>
      </c>
      <c r="M12" s="16">
        <f t="shared" si="4"/>
        <v>-257.3946679316893</v>
      </c>
      <c r="N12" s="64">
        <f t="shared" si="5"/>
        <v>-0.67553281872510107</v>
      </c>
      <c r="O12" s="63">
        <f>'Gas Gross'!N12</f>
        <v>1246864.4795473539</v>
      </c>
      <c r="P12" s="63">
        <f>'Gas Gross'!O12</f>
        <v>893722.59034474008</v>
      </c>
      <c r="Q12" s="63">
        <f t="shared" si="0"/>
        <v>-353141.88920261385</v>
      </c>
      <c r="R12" s="64">
        <f t="shared" si="1"/>
        <v>-0.28322395496486841</v>
      </c>
      <c r="S12" s="12"/>
      <c r="T12" s="4"/>
      <c r="U12" s="3"/>
    </row>
    <row r="13" spans="1:21" s="2" customFormat="1" x14ac:dyDescent="0.2">
      <c r="A13" s="1">
        <f>IF('Gas Gross'!A13="","",'Gas Gross'!A13)</f>
        <v>98865</v>
      </c>
      <c r="B13" s="1" t="str">
        <f>IF('Gas Gross'!B13="","",'Gas Gross'!B13)</f>
        <v>Res</v>
      </c>
      <c r="C13" s="1">
        <v>1</v>
      </c>
      <c r="D13" s="49" t="str">
        <f>IF('Gas Gross'!C13="","",'Gas Gross'!C13)</f>
        <v>Residential Education</v>
      </c>
      <c r="E13" s="14">
        <f>IF('Gas Gross'!D13="","",'Gas Gross'!D13)</f>
        <v>0</v>
      </c>
      <c r="F13" s="16" t="str">
        <f>IF('Gas Gross'!E13="","",'Gas Gross'!E13)</f>
        <v/>
      </c>
      <c r="G13" s="14">
        <f>IFERROR(VLOOKUP(A13,Net!$A:$D,3,0),0)</f>
        <v>0</v>
      </c>
      <c r="H13" s="16">
        <v>0</v>
      </c>
      <c r="I13" s="16">
        <f t="shared" si="2"/>
        <v>0</v>
      </c>
      <c r="J13" s="64">
        <f t="shared" si="3"/>
        <v>0</v>
      </c>
      <c r="K13" s="16">
        <f>IFERROR(VLOOKUP(A13,Net!$A:$D,4,0),0)</f>
        <v>0</v>
      </c>
      <c r="L13" s="16">
        <v>0</v>
      </c>
      <c r="M13" s="16">
        <f t="shared" si="4"/>
        <v>0</v>
      </c>
      <c r="N13" s="64">
        <f t="shared" si="5"/>
        <v>0</v>
      </c>
      <c r="O13" s="63">
        <f>'Gas Gross'!N13</f>
        <v>280000</v>
      </c>
      <c r="P13" s="63">
        <f>'Gas Gross'!O13</f>
        <v>156399.39192579602</v>
      </c>
      <c r="Q13" s="63">
        <f t="shared" si="0"/>
        <v>-123600.60807420398</v>
      </c>
      <c r="R13" s="64">
        <f t="shared" si="1"/>
        <v>-0.44143074312215708</v>
      </c>
      <c r="S13" s="12"/>
      <c r="T13" s="4"/>
      <c r="U13" s="3"/>
    </row>
    <row r="14" spans="1:21" s="2" customFormat="1" x14ac:dyDescent="0.2">
      <c r="A14" s="1">
        <f>IF('Gas Gross'!A14="","",'Gas Gross'!A14)</f>
        <v>98858</v>
      </c>
      <c r="B14" s="1" t="str">
        <f>IF('Gas Gross'!B14="","",'Gas Gross'!B14)</f>
        <v>NonRes</v>
      </c>
      <c r="C14" s="1">
        <v>0.70000000000000018</v>
      </c>
      <c r="D14" s="49" t="str">
        <f>IF('Gas Gross'!C14="","",'Gas Gross'!C14)</f>
        <v>Nonresidential Equipment</v>
      </c>
      <c r="E14" s="14">
        <f>IF('Gas Gross'!D14="","",'Gas Gross'!D14)</f>
        <v>28840</v>
      </c>
      <c r="F14" s="16" t="str">
        <f>IF('Gas Gross'!E14="","",'Gas Gross'!E14)</f>
        <v/>
      </c>
      <c r="G14" s="14">
        <f>IFERROR(VLOOKUP(A14,Net!$A:$D,3,0),0)</f>
        <v>53170.679999999993</v>
      </c>
      <c r="H14" s="16">
        <v>-6660.3203799999937</v>
      </c>
      <c r="I14" s="16">
        <f t="shared" si="2"/>
        <v>-59831.000379999983</v>
      </c>
      <c r="J14" s="64">
        <f t="shared" si="3"/>
        <v>-1.1252630280447793</v>
      </c>
      <c r="K14" s="16">
        <f>IFERROR(VLOOKUP(A14,Net!$A:$D,4,0),0)</f>
        <v>657.7770059375714</v>
      </c>
      <c r="L14" s="16">
        <v>166.2432799999996</v>
      </c>
      <c r="M14" s="16">
        <f t="shared" si="4"/>
        <v>-491.53372593757183</v>
      </c>
      <c r="N14" s="64">
        <f t="shared" si="5"/>
        <v>-0.74726498722307499</v>
      </c>
      <c r="O14" s="63">
        <f>'Gas Gross'!N14</f>
        <v>262493.95000000007</v>
      </c>
      <c r="P14" s="63">
        <f>'Gas Gross'!O14</f>
        <v>174321.61668912636</v>
      </c>
      <c r="Q14" s="63">
        <f t="shared" si="0"/>
        <v>-88172.333310873713</v>
      </c>
      <c r="R14" s="64">
        <f t="shared" si="1"/>
        <v>-0.33590234483832365</v>
      </c>
      <c r="S14" s="12"/>
      <c r="T14" s="4"/>
      <c r="U14" s="3"/>
    </row>
    <row r="15" spans="1:21" s="2" customFormat="1" x14ac:dyDescent="0.2">
      <c r="A15" s="1">
        <f>IF('Gas Gross'!A15="","",'Gas Gross'!A15)</f>
        <v>98859</v>
      </c>
      <c r="B15" s="1" t="str">
        <f>IF('Gas Gross'!B15="","",'Gas Gross'!B15)</f>
        <v>NonRes</v>
      </c>
      <c r="C15" s="1">
        <v>0.8</v>
      </c>
      <c r="D15" s="49" t="str">
        <f>IF('Gas Gross'!C15="","",'Gas Gross'!C15)</f>
        <v>Nonresidential Energy Solutions</v>
      </c>
      <c r="E15" s="14">
        <f>IF('Gas Gross'!D15="","",'Gas Gross'!D15)</f>
        <v>34</v>
      </c>
      <c r="F15" s="16" t="str">
        <f>IF('Gas Gross'!E15="","",'Gas Gross'!E15)</f>
        <v/>
      </c>
      <c r="G15" s="14">
        <f>IFERROR(VLOOKUP(A15,Net!$A:$D,3,0),0)</f>
        <v>169451.21280000001</v>
      </c>
      <c r="H15" s="16">
        <v>42331.929360000002</v>
      </c>
      <c r="I15" s="16">
        <f t="shared" si="2"/>
        <v>-127119.28344</v>
      </c>
      <c r="J15" s="64">
        <f t="shared" si="3"/>
        <v>-0.75018219899102423</v>
      </c>
      <c r="K15" s="16">
        <f>IFERROR(VLOOKUP(A15,Net!$A:$D,4,0),0)</f>
        <v>1782.7022665772697</v>
      </c>
      <c r="L15" s="16">
        <v>184.19495999999998</v>
      </c>
      <c r="M15" s="16">
        <f t="shared" si="4"/>
        <v>-1598.5073065772697</v>
      </c>
      <c r="N15" s="64">
        <f t="shared" si="5"/>
        <v>-0.8966765435522509</v>
      </c>
      <c r="O15" s="63">
        <f>'Gas Gross'!N15</f>
        <v>643912.29078198085</v>
      </c>
      <c r="P15" s="63">
        <f>'Gas Gross'!O15</f>
        <v>317048.46186440485</v>
      </c>
      <c r="Q15" s="63">
        <f t="shared" si="0"/>
        <v>-326863.828917576</v>
      </c>
      <c r="R15" s="64">
        <f t="shared" si="1"/>
        <v>-0.50762166462240621</v>
      </c>
      <c r="S15" s="12"/>
      <c r="T15" s="4"/>
      <c r="U15" s="3"/>
    </row>
    <row r="16" spans="1:21" s="2" customFormat="1" x14ac:dyDescent="0.2">
      <c r="A16" s="1">
        <f>IF('Gas Gross'!A16="","",'Gas Gross'!A16)</f>
        <v>98851</v>
      </c>
      <c r="B16" s="1" t="str">
        <f>IF('Gas Gross'!B16="","",'Gas Gross'!B16)</f>
        <v>NonRes</v>
      </c>
      <c r="C16" s="1">
        <v>0.92</v>
      </c>
      <c r="D16" s="49" t="str">
        <f>IF('Gas Gross'!C16="","",'Gas Gross'!C16)</f>
        <v>Commercial New Construction</v>
      </c>
      <c r="E16" s="14">
        <f>IF('Gas Gross'!D16="","",'Gas Gross'!D16)</f>
        <v>443</v>
      </c>
      <c r="F16" s="16" t="str">
        <f>IF('Gas Gross'!E16="","",'Gas Gross'!E16)</f>
        <v/>
      </c>
      <c r="G16" s="14">
        <f>IFERROR(VLOOKUP(A16,Net!$A:$D,3,0),0)</f>
        <v>0</v>
      </c>
      <c r="H16" s="16">
        <v>268566.40000000002</v>
      </c>
      <c r="I16" s="16">
        <f t="shared" si="2"/>
        <v>268566.40000000002</v>
      </c>
      <c r="J16" s="64">
        <f t="shared" si="3"/>
        <v>0</v>
      </c>
      <c r="K16" s="16">
        <f>IFERROR(VLOOKUP(A16,Net!$A:$D,4,0),0)</f>
        <v>0</v>
      </c>
      <c r="L16" s="16">
        <v>21275.919999999998</v>
      </c>
      <c r="M16" s="16">
        <f t="shared" si="4"/>
        <v>21275.919999999998</v>
      </c>
      <c r="N16" s="64">
        <f t="shared" si="5"/>
        <v>0</v>
      </c>
      <c r="O16" s="63">
        <f>'Gas Gross'!N16</f>
        <v>0</v>
      </c>
      <c r="P16" s="63">
        <f>'Gas Gross'!O16</f>
        <v>-106529.81999999999</v>
      </c>
      <c r="Q16" s="63">
        <f t="shared" si="0"/>
        <v>-106529.81999999999</v>
      </c>
      <c r="R16" s="64">
        <f t="shared" si="1"/>
        <v>0</v>
      </c>
      <c r="S16" s="12"/>
      <c r="T16" s="4"/>
      <c r="U16" s="3"/>
    </row>
    <row r="17" spans="1:21" s="2" customFormat="1" x14ac:dyDescent="0.2">
      <c r="A17" s="1">
        <f>IF('Gas Gross'!A17="","",'Gas Gross'!A17)</f>
        <v>98850</v>
      </c>
      <c r="B17" s="1" t="str">
        <f>IF('Gas Gross'!B17="","",'Gas Gross'!B17)</f>
        <v>NonRes</v>
      </c>
      <c r="C17" s="1">
        <v>1</v>
      </c>
      <c r="D17" s="49" t="str">
        <f>IF('Gas Gross'!C17="","",'Gas Gross'!C17)</f>
        <v>Income Qualified Multifamily Housing</v>
      </c>
      <c r="E17" s="14">
        <f>IF('Gas Gross'!D17="","",'Gas Gross'!D17)</f>
        <v>1246</v>
      </c>
      <c r="F17" s="65" t="str">
        <f>IF('Gas Gross'!E17="","",'Gas Gross'!E17)</f>
        <v/>
      </c>
      <c r="G17" s="14">
        <f>IFERROR(VLOOKUP(A17,Net!$A:$D,3,0),0)</f>
        <v>239700</v>
      </c>
      <c r="H17" s="16">
        <v>3071.6543999999999</v>
      </c>
      <c r="I17" s="16">
        <f t="shared" si="2"/>
        <v>-236628.3456</v>
      </c>
      <c r="J17" s="64">
        <f t="shared" si="3"/>
        <v>-0.98718542177722157</v>
      </c>
      <c r="K17" s="16">
        <f>IFERROR(VLOOKUP(A17,Net!$A:$D,4,0),0)</f>
        <v>3681.68086136393</v>
      </c>
      <c r="L17" s="16">
        <v>32.645499999999998</v>
      </c>
      <c r="M17" s="16">
        <f t="shared" si="4"/>
        <v>-3649.03536136393</v>
      </c>
      <c r="N17" s="64">
        <f t="shared" si="5"/>
        <v>-0.99113299027555957</v>
      </c>
      <c r="O17" s="63">
        <f>'Gas Gross'!N17</f>
        <v>912326.45492545783</v>
      </c>
      <c r="P17" s="63">
        <f>'Gas Gross'!O17</f>
        <v>78611.355502360064</v>
      </c>
      <c r="Q17" s="63">
        <f t="shared" si="0"/>
        <v>-833715.0994230978</v>
      </c>
      <c r="R17" s="64">
        <f t="shared" si="1"/>
        <v>-0.91383418174716524</v>
      </c>
      <c r="S17" s="12"/>
      <c r="T17" s="4"/>
      <c r="U17" s="3"/>
    </row>
    <row r="18" spans="1:21" s="2" customFormat="1" x14ac:dyDescent="0.2">
      <c r="A18" s="1">
        <f>IF('Gas Gross'!A18="","",'Gas Gross'!A18)</f>
        <v>98864</v>
      </c>
      <c r="B18" s="1" t="str">
        <f>IF('Gas Gross'!B18="","",'Gas Gross'!B18)</f>
        <v>NonRes</v>
      </c>
      <c r="C18" s="1">
        <v>1</v>
      </c>
      <c r="D18" s="49" t="str">
        <f>IF('Gas Gross'!C18="","",'Gas Gross'!C18)</f>
        <v>Nonresidential Education</v>
      </c>
      <c r="E18" s="14">
        <f>IF('Gas Gross'!D18="","",'Gas Gross'!D18)</f>
        <v>0</v>
      </c>
      <c r="F18" s="16" t="str">
        <f>IF('Gas Gross'!E18="","",'Gas Gross'!E18)</f>
        <v/>
      </c>
      <c r="G18" s="14">
        <f>IFERROR(VLOOKUP(A18,Net!$A:$D,3,0),0)</f>
        <v>0</v>
      </c>
      <c r="H18" s="16">
        <v>0</v>
      </c>
      <c r="I18" s="16">
        <f t="shared" si="2"/>
        <v>0</v>
      </c>
      <c r="J18" s="64">
        <f t="shared" si="3"/>
        <v>0</v>
      </c>
      <c r="K18" s="16">
        <f>IFERROR(VLOOKUP(A18,Net!$A:$D,4,0),0)</f>
        <v>0</v>
      </c>
      <c r="L18" s="16">
        <v>0</v>
      </c>
      <c r="M18" s="16">
        <f t="shared" si="4"/>
        <v>0</v>
      </c>
      <c r="N18" s="64">
        <f t="shared" si="5"/>
        <v>0</v>
      </c>
      <c r="O18" s="63">
        <f>'Gas Gross'!N18</f>
        <v>120000</v>
      </c>
      <c r="P18" s="63">
        <f>'Gas Gross'!O18</f>
        <v>45990.008733574112</v>
      </c>
      <c r="Q18" s="63">
        <f t="shared" si="0"/>
        <v>-74009.991266425888</v>
      </c>
      <c r="R18" s="64">
        <f t="shared" si="1"/>
        <v>-0.61674992722021571</v>
      </c>
      <c r="S18" s="12"/>
      <c r="T18" s="4"/>
      <c r="U18" s="3"/>
    </row>
    <row r="19" spans="1:21" s="2" customFormat="1" x14ac:dyDescent="0.2">
      <c r="A19" s="1">
        <f>IF('Gas Gross'!A19="","",'Gas Gross'!A19)</f>
        <v>98645</v>
      </c>
      <c r="B19" s="1" t="str">
        <f>IF('Gas Gross'!B19="","",'Gas Gross'!B19)</f>
        <v>Other</v>
      </c>
      <c r="C19" s="1">
        <v>1</v>
      </c>
      <c r="D19" s="49" t="str">
        <f>IF('Gas Gross'!C19="","",'Gas Gross'!C19)</f>
        <v>Trees</v>
      </c>
      <c r="E19" s="14">
        <f>IF('Gas Gross'!D19="","",'Gas Gross'!D19)</f>
        <v>47</v>
      </c>
      <c r="F19" s="16" t="str">
        <f>IF('Gas Gross'!E19="","",'Gas Gross'!E19)</f>
        <v/>
      </c>
      <c r="G19" s="14">
        <f>IFERROR(VLOOKUP(A19,Net!$A:$D,3,0),0)</f>
        <v>0</v>
      </c>
      <c r="H19" s="16">
        <v>0</v>
      </c>
      <c r="I19" s="16">
        <f t="shared" si="2"/>
        <v>0</v>
      </c>
      <c r="J19" s="64">
        <f t="shared" si="3"/>
        <v>0</v>
      </c>
      <c r="K19" s="16">
        <f>IFERROR(VLOOKUP(A19,Net!$A:$D,4,0),0)</f>
        <v>0</v>
      </c>
      <c r="L19" s="16">
        <v>0</v>
      </c>
      <c r="M19" s="16">
        <f t="shared" si="4"/>
        <v>0</v>
      </c>
      <c r="N19" s="64">
        <f t="shared" si="5"/>
        <v>0</v>
      </c>
      <c r="O19" s="63">
        <f>'Gas Gross'!N19</f>
        <v>45000</v>
      </c>
      <c r="P19" s="63">
        <f>'Gas Gross'!O19</f>
        <v>33644.68</v>
      </c>
      <c r="Q19" s="63">
        <f t="shared" si="0"/>
        <v>-11355.32</v>
      </c>
      <c r="R19" s="64">
        <f t="shared" si="1"/>
        <v>-0.25234044444444442</v>
      </c>
      <c r="S19" s="12"/>
      <c r="T19" s="4"/>
      <c r="U19" s="3"/>
    </row>
    <row r="20" spans="1:21" s="2" customFormat="1" x14ac:dyDescent="0.2">
      <c r="A20" s="1">
        <f>IF('Gas Gross'!A20="","",'Gas Gross'!A20)</f>
        <v>98656</v>
      </c>
      <c r="B20" s="1" t="str">
        <f>IF('Gas Gross'!B20="","",'Gas Gross'!B20)</f>
        <v>Other</v>
      </c>
      <c r="C20" s="1">
        <v>1</v>
      </c>
      <c r="D20" s="49" t="str">
        <f>IF('Gas Gross'!C20="","",'Gas Gross'!C20)</f>
        <v>Assessments</v>
      </c>
      <c r="E20" s="14">
        <f>IF('Gas Gross'!D20="","",'Gas Gross'!D20)</f>
        <v>0</v>
      </c>
      <c r="F20" s="16" t="str">
        <f>IF('Gas Gross'!E20="","",'Gas Gross'!E20)</f>
        <v/>
      </c>
      <c r="G20" s="14">
        <f>IFERROR(VLOOKUP(A20,Net!$A:$D,3,0),0)</f>
        <v>0</v>
      </c>
      <c r="H20" s="16">
        <v>0</v>
      </c>
      <c r="I20" s="16">
        <f t="shared" si="2"/>
        <v>0</v>
      </c>
      <c r="J20" s="64">
        <f t="shared" si="3"/>
        <v>0</v>
      </c>
      <c r="K20" s="16">
        <f>IFERROR(VLOOKUP(A20,Net!$A:$D,4,0),0)</f>
        <v>0</v>
      </c>
      <c r="L20" s="16">
        <v>0</v>
      </c>
      <c r="M20" s="16">
        <f t="shared" si="4"/>
        <v>0</v>
      </c>
      <c r="N20" s="64">
        <f t="shared" si="5"/>
        <v>0</v>
      </c>
      <c r="O20" s="63">
        <f>'Gas Gross'!N20</f>
        <v>500000</v>
      </c>
      <c r="P20" s="63">
        <f>'Gas Gross'!O20</f>
        <v>460397.77</v>
      </c>
      <c r="Q20" s="63">
        <f t="shared" si="0"/>
        <v>-39602.229999999981</v>
      </c>
      <c r="R20" s="64">
        <f t="shared" si="1"/>
        <v>-7.9204459999999963E-2</v>
      </c>
      <c r="S20" s="12"/>
      <c r="T20" s="4"/>
      <c r="U20" s="3"/>
    </row>
    <row r="21" spans="1:21" s="2" customFormat="1" hidden="1" x14ac:dyDescent="0.2">
      <c r="A21" s="1" t="str">
        <f>IF('Gas Gross'!A21="","",'Gas Gross'!A21)</f>
        <v/>
      </c>
      <c r="B21" s="1" t="str">
        <f>IF('Gas Gross'!B21="","",'Gas Gross'!B21)</f>
        <v/>
      </c>
      <c r="C21" s="1"/>
      <c r="D21" s="49" t="str">
        <f>IF('Gas Gross'!C21="","",'Gas Gross'!C21)</f>
        <v/>
      </c>
      <c r="E21" s="14" t="str">
        <f>IF('Gas Gross'!D21="","",'Gas Gross'!D21)</f>
        <v/>
      </c>
      <c r="F21" s="16" t="str">
        <f>IF('Gas Gross'!E21="","",'Gas Gross'!E21)</f>
        <v/>
      </c>
      <c r="G21" s="14">
        <f>IFERROR(VLOOKUP(A21,Net!$A:$D,3,0),0)</f>
        <v>0</v>
      </c>
      <c r="H21" s="16"/>
      <c r="I21" s="16">
        <f t="shared" si="2"/>
        <v>0</v>
      </c>
      <c r="J21" s="64">
        <f t="shared" si="3"/>
        <v>0</v>
      </c>
      <c r="K21" s="16">
        <f>IFERROR(VLOOKUP(A21,Net!$A:$D,4,0),0)</f>
        <v>0</v>
      </c>
      <c r="L21" s="16"/>
      <c r="M21" s="16">
        <f t="shared" si="4"/>
        <v>0</v>
      </c>
      <c r="N21" s="64">
        <f t="shared" si="5"/>
        <v>0</v>
      </c>
      <c r="O21" s="63">
        <f>'Gas Gross'!N21</f>
        <v>0</v>
      </c>
      <c r="P21" s="63">
        <f>'Gas Gross'!O21</f>
        <v>0</v>
      </c>
      <c r="Q21" s="63">
        <f t="shared" si="0"/>
        <v>0</v>
      </c>
      <c r="R21" s="64">
        <f t="shared" si="1"/>
        <v>0</v>
      </c>
      <c r="S21" s="12"/>
      <c r="T21" s="4"/>
      <c r="U21" s="3"/>
    </row>
    <row r="22" spans="1:21" s="2" customFormat="1" hidden="1" x14ac:dyDescent="0.2">
      <c r="A22" s="1" t="str">
        <f>IF('Gas Gross'!A22="","",'Gas Gross'!A22)</f>
        <v/>
      </c>
      <c r="B22" s="1" t="str">
        <f>IF('Gas Gross'!B22="","",'Gas Gross'!B22)</f>
        <v/>
      </c>
      <c r="C22" s="1"/>
      <c r="D22" s="49" t="str">
        <f>IF('Gas Gross'!C22="","",'Gas Gross'!C22)</f>
        <v/>
      </c>
      <c r="E22" s="14" t="str">
        <f>IF('Gas Gross'!D22="","",'Gas Gross'!D22)</f>
        <v/>
      </c>
      <c r="F22" s="16" t="str">
        <f>IF('Gas Gross'!E22="","",'Gas Gross'!E22)</f>
        <v/>
      </c>
      <c r="G22" s="14">
        <f>IFERROR(VLOOKUP(A22,Net!$A:$D,3,0),0)</f>
        <v>0</v>
      </c>
      <c r="H22" s="16"/>
      <c r="I22" s="16">
        <f t="shared" si="2"/>
        <v>0</v>
      </c>
      <c r="J22" s="64">
        <f t="shared" si="3"/>
        <v>0</v>
      </c>
      <c r="K22" s="16">
        <f>IFERROR(VLOOKUP(A22,Net!$A:$D,4,0),0)</f>
        <v>0</v>
      </c>
      <c r="L22" s="16"/>
      <c r="M22" s="16">
        <f t="shared" si="4"/>
        <v>0</v>
      </c>
      <c r="N22" s="64">
        <f t="shared" si="5"/>
        <v>0</v>
      </c>
      <c r="O22" s="63">
        <f>'Gas Gross'!N22</f>
        <v>0</v>
      </c>
      <c r="P22" s="63">
        <f>'Gas Gross'!O22</f>
        <v>0</v>
      </c>
      <c r="Q22" s="63">
        <f t="shared" si="0"/>
        <v>0</v>
      </c>
      <c r="R22" s="64">
        <f t="shared" si="1"/>
        <v>0</v>
      </c>
      <c r="S22" s="12"/>
      <c r="T22" s="4"/>
      <c r="U22" s="3"/>
    </row>
    <row r="23" spans="1:21" s="2" customFormat="1" hidden="1" x14ac:dyDescent="0.2">
      <c r="A23" s="1" t="str">
        <f>IF('Gas Gross'!A23="","",'Gas Gross'!A23)</f>
        <v/>
      </c>
      <c r="B23" s="1" t="str">
        <f>IF('Gas Gross'!B23="","",'Gas Gross'!B23)</f>
        <v/>
      </c>
      <c r="C23" s="1"/>
      <c r="D23" s="49" t="str">
        <f>IF('Gas Gross'!C23="","",'Gas Gross'!C23)</f>
        <v/>
      </c>
      <c r="E23" s="14" t="str">
        <f>IF('Gas Gross'!D23="","",'Gas Gross'!D23)</f>
        <v/>
      </c>
      <c r="F23" s="16" t="str">
        <f>IF('Gas Gross'!E23="","",'Gas Gross'!E23)</f>
        <v/>
      </c>
      <c r="G23" s="14">
        <f>IFERROR(VLOOKUP(A23,Net!$A:$D,3,0),0)</f>
        <v>0</v>
      </c>
      <c r="H23" s="16"/>
      <c r="I23" s="16">
        <f t="shared" si="2"/>
        <v>0</v>
      </c>
      <c r="J23" s="64">
        <f t="shared" si="3"/>
        <v>0</v>
      </c>
      <c r="K23" s="16">
        <f>IFERROR(VLOOKUP(A23,Net!$A:$D,4,0),0)</f>
        <v>0</v>
      </c>
      <c r="L23" s="16"/>
      <c r="M23" s="16">
        <f t="shared" si="4"/>
        <v>0</v>
      </c>
      <c r="N23" s="64">
        <f t="shared" si="5"/>
        <v>0</v>
      </c>
      <c r="O23" s="63">
        <f>'Gas Gross'!N23</f>
        <v>0</v>
      </c>
      <c r="P23" s="63">
        <f>'Gas Gross'!O23</f>
        <v>0</v>
      </c>
      <c r="Q23" s="63">
        <f t="shared" si="0"/>
        <v>0</v>
      </c>
      <c r="R23" s="64">
        <f t="shared" si="1"/>
        <v>0</v>
      </c>
      <c r="S23" s="12"/>
      <c r="T23" s="4"/>
      <c r="U23" s="3"/>
    </row>
    <row r="24" spans="1:21" s="2" customFormat="1" hidden="1" x14ac:dyDescent="0.2">
      <c r="A24" s="1" t="str">
        <f>IF('Gas Gross'!A24="","",'Gas Gross'!A24)</f>
        <v/>
      </c>
      <c r="B24" s="1" t="str">
        <f>IF('Gas Gross'!B24="","",'Gas Gross'!B24)</f>
        <v/>
      </c>
      <c r="C24" s="1"/>
      <c r="D24" s="49" t="str">
        <f>IF('Gas Gross'!C24="","",'Gas Gross'!C24)</f>
        <v/>
      </c>
      <c r="E24" s="14" t="str">
        <f>IF('Gas Gross'!D24="","",'Gas Gross'!D24)</f>
        <v/>
      </c>
      <c r="F24" s="16" t="str">
        <f>IF('Gas Gross'!E24="","",'Gas Gross'!E24)</f>
        <v/>
      </c>
      <c r="G24" s="14">
        <f>IFERROR(VLOOKUP(A24,Net!$A:$D,3,0),0)</f>
        <v>0</v>
      </c>
      <c r="H24" s="16"/>
      <c r="I24" s="16">
        <f t="shared" si="2"/>
        <v>0</v>
      </c>
      <c r="J24" s="64">
        <f t="shared" si="3"/>
        <v>0</v>
      </c>
      <c r="K24" s="16">
        <f>IFERROR(VLOOKUP(A24,Net!$A:$D,4,0),0)</f>
        <v>0</v>
      </c>
      <c r="L24" s="16"/>
      <c r="M24" s="16">
        <f t="shared" si="4"/>
        <v>0</v>
      </c>
      <c r="N24" s="64">
        <f t="shared" si="5"/>
        <v>0</v>
      </c>
      <c r="O24" s="63">
        <f>'Gas Gross'!N24</f>
        <v>0</v>
      </c>
      <c r="P24" s="63">
        <f>'Gas Gross'!O24</f>
        <v>0</v>
      </c>
      <c r="Q24" s="63">
        <f t="shared" si="0"/>
        <v>0</v>
      </c>
      <c r="R24" s="64">
        <f t="shared" si="1"/>
        <v>0</v>
      </c>
      <c r="S24" s="12"/>
      <c r="T24" s="4"/>
      <c r="U24" s="3"/>
    </row>
    <row r="25" spans="1:21" s="2" customFormat="1" hidden="1" x14ac:dyDescent="0.2">
      <c r="A25" s="1" t="str">
        <f>IF('Gas Gross'!A25="","",'Gas Gross'!A25)</f>
        <v/>
      </c>
      <c r="B25" s="1" t="str">
        <f>IF('Gas Gross'!B25="","",'Gas Gross'!B25)</f>
        <v/>
      </c>
      <c r="C25" s="1"/>
      <c r="D25" s="49" t="str">
        <f>IF('Gas Gross'!C25="","",'Gas Gross'!C25)</f>
        <v/>
      </c>
      <c r="E25" s="14" t="str">
        <f>IF('Gas Gross'!D25="","",'Gas Gross'!D25)</f>
        <v/>
      </c>
      <c r="F25" s="16" t="str">
        <f>IF('Gas Gross'!E25="","",'Gas Gross'!E25)</f>
        <v/>
      </c>
      <c r="G25" s="14">
        <f>IFERROR(VLOOKUP(A25,Net!$A:$D,3,0),0)</f>
        <v>0</v>
      </c>
      <c r="H25" s="16"/>
      <c r="I25" s="16">
        <f t="shared" si="2"/>
        <v>0</v>
      </c>
      <c r="J25" s="64">
        <f t="shared" si="3"/>
        <v>0</v>
      </c>
      <c r="K25" s="16">
        <f>IFERROR(VLOOKUP(A25,Net!$A:$D,4,0),0)</f>
        <v>0</v>
      </c>
      <c r="L25" s="16"/>
      <c r="M25" s="16">
        <f t="shared" si="4"/>
        <v>0</v>
      </c>
      <c r="N25" s="64">
        <f t="shared" si="5"/>
        <v>0</v>
      </c>
      <c r="O25" s="63">
        <f>'Gas Gross'!N25</f>
        <v>0</v>
      </c>
      <c r="P25" s="63">
        <f>'Gas Gross'!O25</f>
        <v>0</v>
      </c>
      <c r="Q25" s="63">
        <f t="shared" si="0"/>
        <v>0</v>
      </c>
      <c r="R25" s="64">
        <f t="shared" si="1"/>
        <v>0</v>
      </c>
      <c r="S25" s="12"/>
      <c r="T25" s="4"/>
      <c r="U25" s="3"/>
    </row>
    <row r="26" spans="1:21" s="2" customFormat="1" hidden="1" x14ac:dyDescent="0.2">
      <c r="A26" s="1" t="str">
        <f>IF('Gas Gross'!A26="","",'Gas Gross'!A26)</f>
        <v/>
      </c>
      <c r="B26" s="1" t="str">
        <f>IF('Gas Gross'!B26="","",'Gas Gross'!B26)</f>
        <v/>
      </c>
      <c r="C26" s="1"/>
      <c r="D26" s="49" t="str">
        <f>IF('Gas Gross'!C26="","",'Gas Gross'!C26)</f>
        <v/>
      </c>
      <c r="E26" s="14" t="str">
        <f>IF('Gas Gross'!D26="","",'Gas Gross'!D26)</f>
        <v/>
      </c>
      <c r="F26" s="16" t="str">
        <f>IF('Gas Gross'!E26="","",'Gas Gross'!E26)</f>
        <v/>
      </c>
      <c r="G26" s="14">
        <f>IFERROR(VLOOKUP(A26,Net!$A:$D,3,0),0)</f>
        <v>0</v>
      </c>
      <c r="H26" s="16"/>
      <c r="I26" s="16">
        <f t="shared" si="2"/>
        <v>0</v>
      </c>
      <c r="J26" s="64">
        <f t="shared" si="3"/>
        <v>0</v>
      </c>
      <c r="K26" s="16">
        <f>IFERROR(VLOOKUP(A26,Net!$A:$D,4,0),0)</f>
        <v>0</v>
      </c>
      <c r="L26" s="16"/>
      <c r="M26" s="16">
        <f t="shared" si="4"/>
        <v>0</v>
      </c>
      <c r="N26" s="64">
        <f t="shared" si="5"/>
        <v>0</v>
      </c>
      <c r="O26" s="63">
        <f>'Gas Gross'!N26</f>
        <v>0</v>
      </c>
      <c r="P26" s="63">
        <f>'Gas Gross'!O26</f>
        <v>0</v>
      </c>
      <c r="Q26" s="63">
        <f t="shared" si="0"/>
        <v>0</v>
      </c>
      <c r="R26" s="64">
        <f t="shared" si="1"/>
        <v>0</v>
      </c>
      <c r="S26" s="12"/>
      <c r="U26" s="5"/>
    </row>
    <row r="27" spans="1:21" s="2" customFormat="1" hidden="1" x14ac:dyDescent="0.2">
      <c r="A27" s="1" t="str">
        <f>IF('Gas Gross'!A27="","",'Gas Gross'!A27)</f>
        <v/>
      </c>
      <c r="B27" s="1" t="str">
        <f>IF('Gas Gross'!B27="","",'Gas Gross'!B27)</f>
        <v/>
      </c>
      <c r="C27" s="1"/>
      <c r="D27" s="49" t="str">
        <f>IF('Gas Gross'!C27="","",'Gas Gross'!C27)</f>
        <v/>
      </c>
      <c r="E27" s="14" t="str">
        <f>IF('Gas Gross'!D27="","",'Gas Gross'!D27)</f>
        <v/>
      </c>
      <c r="F27" s="16" t="str">
        <f>IF('Gas Gross'!E27="","",'Gas Gross'!E27)</f>
        <v/>
      </c>
      <c r="G27" s="14">
        <f>IFERROR(VLOOKUP(A27,Net!$A:$D,3,0),0)</f>
        <v>0</v>
      </c>
      <c r="H27" s="16"/>
      <c r="I27" s="16">
        <f t="shared" si="2"/>
        <v>0</v>
      </c>
      <c r="J27" s="64">
        <f t="shared" si="3"/>
        <v>0</v>
      </c>
      <c r="K27" s="16">
        <f>IFERROR(VLOOKUP(A27,Net!$A:$D,4,0),0)</f>
        <v>0</v>
      </c>
      <c r="L27" s="16"/>
      <c r="M27" s="16">
        <f t="shared" si="4"/>
        <v>0</v>
      </c>
      <c r="N27" s="64">
        <f t="shared" si="5"/>
        <v>0</v>
      </c>
      <c r="O27" s="63">
        <f>'Gas Gross'!N27</f>
        <v>0</v>
      </c>
      <c r="P27" s="63">
        <f>'Gas Gross'!O27</f>
        <v>0</v>
      </c>
      <c r="Q27" s="63">
        <f t="shared" si="0"/>
        <v>0</v>
      </c>
      <c r="R27" s="64">
        <f t="shared" si="1"/>
        <v>0</v>
      </c>
      <c r="S27" s="12"/>
      <c r="U27" s="5"/>
    </row>
    <row r="28" spans="1:21" s="2" customFormat="1" hidden="1" x14ac:dyDescent="0.2">
      <c r="A28" s="1" t="str">
        <f>IF('Gas Gross'!A28="","",'Gas Gross'!A28)</f>
        <v/>
      </c>
      <c r="B28" s="1" t="str">
        <f>IF('Gas Gross'!B28="","",'Gas Gross'!B28)</f>
        <v/>
      </c>
      <c r="C28" s="1"/>
      <c r="D28" s="49" t="str">
        <f>IF('Gas Gross'!C28="","",'Gas Gross'!C28)</f>
        <v/>
      </c>
      <c r="E28" s="14" t="str">
        <f>IF('Gas Gross'!D28="","",'Gas Gross'!D28)</f>
        <v/>
      </c>
      <c r="F28" s="16" t="str">
        <f>IF('Gas Gross'!E28="","",'Gas Gross'!E28)</f>
        <v/>
      </c>
      <c r="G28" s="14">
        <f>IFERROR(VLOOKUP(A28,Net!$A:$D,3,0),0)</f>
        <v>0</v>
      </c>
      <c r="H28" s="16"/>
      <c r="I28" s="16">
        <f t="shared" si="2"/>
        <v>0</v>
      </c>
      <c r="J28" s="64">
        <f t="shared" si="3"/>
        <v>0</v>
      </c>
      <c r="K28" s="16">
        <f>IFERROR(VLOOKUP(A28,Net!$A:$D,4,0),0)</f>
        <v>0</v>
      </c>
      <c r="L28" s="16"/>
      <c r="M28" s="16">
        <f t="shared" si="4"/>
        <v>0</v>
      </c>
      <c r="N28" s="64">
        <f t="shared" si="5"/>
        <v>0</v>
      </c>
      <c r="O28" s="63">
        <f>'Gas Gross'!N28</f>
        <v>0</v>
      </c>
      <c r="P28" s="63">
        <f>'Gas Gross'!O28</f>
        <v>0</v>
      </c>
      <c r="Q28" s="63">
        <f t="shared" si="0"/>
        <v>0</v>
      </c>
      <c r="R28" s="64">
        <f t="shared" si="1"/>
        <v>0</v>
      </c>
      <c r="S28" s="12"/>
      <c r="U28" s="5"/>
    </row>
    <row r="29" spans="1:21" s="2" customFormat="1" hidden="1" x14ac:dyDescent="0.2">
      <c r="A29" s="1" t="str">
        <f>IF('Gas Gross'!A29="","",'Gas Gross'!A29)</f>
        <v/>
      </c>
      <c r="B29" s="1" t="str">
        <f>IF('Gas Gross'!B29="","",'Gas Gross'!B29)</f>
        <v/>
      </c>
      <c r="C29" s="1"/>
      <c r="D29" s="49" t="str">
        <f>IF('Gas Gross'!C29="","",'Gas Gross'!C29)</f>
        <v/>
      </c>
      <c r="E29" s="14" t="str">
        <f>IF('Gas Gross'!D29="","",'Gas Gross'!D29)</f>
        <v/>
      </c>
      <c r="F29" s="16" t="str">
        <f>IF('Gas Gross'!E29="","",'Gas Gross'!E29)</f>
        <v/>
      </c>
      <c r="G29" s="14">
        <f>IFERROR(VLOOKUP(A29,Net!$A:$D,3,0),0)</f>
        <v>0</v>
      </c>
      <c r="H29" s="16"/>
      <c r="I29" s="16">
        <f t="shared" si="2"/>
        <v>0</v>
      </c>
      <c r="J29" s="64">
        <f t="shared" si="3"/>
        <v>0</v>
      </c>
      <c r="K29" s="16">
        <f>IFERROR(VLOOKUP(A29,Net!$A:$D,4,0),0)</f>
        <v>0</v>
      </c>
      <c r="L29" s="16"/>
      <c r="M29" s="16">
        <f t="shared" si="4"/>
        <v>0</v>
      </c>
      <c r="N29" s="64">
        <f t="shared" si="5"/>
        <v>0</v>
      </c>
      <c r="O29" s="63">
        <f>'Gas Gross'!N29</f>
        <v>0</v>
      </c>
      <c r="P29" s="63">
        <f>'Gas Gross'!O29</f>
        <v>0</v>
      </c>
      <c r="Q29" s="63">
        <f t="shared" si="0"/>
        <v>0</v>
      </c>
      <c r="R29" s="64">
        <f t="shared" si="1"/>
        <v>0</v>
      </c>
      <c r="S29" s="12"/>
      <c r="U29" s="5"/>
    </row>
    <row r="30" spans="1:21" s="2" customFormat="1" hidden="1" x14ac:dyDescent="0.2">
      <c r="A30" s="1" t="str">
        <f>IF('Gas Gross'!A30="","",'Gas Gross'!A30)</f>
        <v/>
      </c>
      <c r="B30" s="1" t="str">
        <f>IF('Gas Gross'!B30="","",'Gas Gross'!B30)</f>
        <v/>
      </c>
      <c r="C30" s="1"/>
      <c r="D30" s="49" t="str">
        <f>IF('Gas Gross'!C30="","",'Gas Gross'!C30)</f>
        <v/>
      </c>
      <c r="E30" s="14" t="str">
        <f>IF('Gas Gross'!D30="","",'Gas Gross'!D30)</f>
        <v/>
      </c>
      <c r="F30" s="16" t="str">
        <f>IF('Gas Gross'!E30="","",'Gas Gross'!E30)</f>
        <v/>
      </c>
      <c r="G30" s="14">
        <f>IFERROR(VLOOKUP(A30,Net!$A:$D,3,0),0)</f>
        <v>0</v>
      </c>
      <c r="H30" s="16"/>
      <c r="I30" s="16">
        <f t="shared" si="2"/>
        <v>0</v>
      </c>
      <c r="J30" s="64">
        <f t="shared" si="3"/>
        <v>0</v>
      </c>
      <c r="K30" s="16">
        <f>IFERROR(VLOOKUP(A30,Net!$A:$D,4,0),0)</f>
        <v>0</v>
      </c>
      <c r="L30" s="16"/>
      <c r="M30" s="16">
        <f t="shared" si="4"/>
        <v>0</v>
      </c>
      <c r="N30" s="64">
        <f t="shared" si="5"/>
        <v>0</v>
      </c>
      <c r="O30" s="63">
        <f>'Gas Gross'!N30</f>
        <v>0</v>
      </c>
      <c r="P30" s="63">
        <f>'Gas Gross'!O30</f>
        <v>0</v>
      </c>
      <c r="Q30" s="63">
        <f t="shared" si="0"/>
        <v>0</v>
      </c>
      <c r="R30" s="64">
        <f t="shared" si="1"/>
        <v>0</v>
      </c>
      <c r="S30" s="12"/>
      <c r="U30" s="5"/>
    </row>
    <row r="31" spans="1:21" s="2" customFormat="1" hidden="1" x14ac:dyDescent="0.2">
      <c r="A31" s="1" t="str">
        <f>IF('Gas Gross'!A31="","",'Gas Gross'!A31)</f>
        <v/>
      </c>
      <c r="B31" s="1" t="str">
        <f>IF('Gas Gross'!B31="","",'Gas Gross'!B31)</f>
        <v/>
      </c>
      <c r="C31" s="1"/>
      <c r="D31" s="49" t="str">
        <f>IF('Gas Gross'!C31="","",'Gas Gross'!C31)</f>
        <v/>
      </c>
      <c r="E31" s="14" t="str">
        <f>IF('Gas Gross'!D31="","",'Gas Gross'!D31)</f>
        <v/>
      </c>
      <c r="F31" s="16" t="str">
        <f>IF('Gas Gross'!E31="","",'Gas Gross'!E31)</f>
        <v/>
      </c>
      <c r="G31" s="14">
        <f>IFERROR(VLOOKUP(A31,Net!$A:$D,3,0),0)</f>
        <v>0</v>
      </c>
      <c r="H31" s="16"/>
      <c r="I31" s="16">
        <f t="shared" si="2"/>
        <v>0</v>
      </c>
      <c r="J31" s="64">
        <f t="shared" si="3"/>
        <v>0</v>
      </c>
      <c r="K31" s="16">
        <f>IFERROR(VLOOKUP(A31,Net!$A:$D,4,0),0)</f>
        <v>0</v>
      </c>
      <c r="L31" s="16"/>
      <c r="M31" s="16">
        <f t="shared" si="4"/>
        <v>0</v>
      </c>
      <c r="N31" s="64">
        <f t="shared" si="5"/>
        <v>0</v>
      </c>
      <c r="O31" s="63">
        <f>'Gas Gross'!N31</f>
        <v>0</v>
      </c>
      <c r="P31" s="63">
        <f>'Gas Gross'!O31</f>
        <v>0</v>
      </c>
      <c r="Q31" s="63">
        <f t="shared" si="0"/>
        <v>0</v>
      </c>
      <c r="R31" s="64">
        <f t="shared" si="1"/>
        <v>0</v>
      </c>
      <c r="S31" s="12"/>
      <c r="U31" s="5"/>
    </row>
    <row r="32" spans="1:21" s="2" customFormat="1" hidden="1" x14ac:dyDescent="0.2">
      <c r="A32" s="1" t="str">
        <f>IF('Gas Gross'!A32="","",'Gas Gross'!A32)</f>
        <v/>
      </c>
      <c r="B32" s="1" t="str">
        <f>IF('Gas Gross'!B32="","",'Gas Gross'!B32)</f>
        <v/>
      </c>
      <c r="C32" s="1"/>
      <c r="D32" s="49" t="str">
        <f>IF('Gas Gross'!C32="","",'Gas Gross'!C32)</f>
        <v/>
      </c>
      <c r="E32" s="14" t="str">
        <f>IF('Gas Gross'!D32="","",'Gas Gross'!D32)</f>
        <v/>
      </c>
      <c r="F32" s="16" t="str">
        <f>IF('Gas Gross'!E32="","",'Gas Gross'!E32)</f>
        <v/>
      </c>
      <c r="G32" s="14">
        <f>IFERROR(VLOOKUP(A32,Net!$A:$D,3,0),0)</f>
        <v>0</v>
      </c>
      <c r="H32" s="16"/>
      <c r="I32" s="16">
        <f t="shared" si="2"/>
        <v>0</v>
      </c>
      <c r="J32" s="64">
        <f t="shared" si="3"/>
        <v>0</v>
      </c>
      <c r="K32" s="16">
        <f>IFERROR(VLOOKUP(A32,Net!$A:$D,4,0),0)</f>
        <v>0</v>
      </c>
      <c r="L32" s="16"/>
      <c r="M32" s="16">
        <f t="shared" si="4"/>
        <v>0</v>
      </c>
      <c r="N32" s="64">
        <f t="shared" si="5"/>
        <v>0</v>
      </c>
      <c r="O32" s="63">
        <f>'Gas Gross'!N32</f>
        <v>0</v>
      </c>
      <c r="P32" s="63">
        <f>'Gas Gross'!O32</f>
        <v>0</v>
      </c>
      <c r="Q32" s="63">
        <f t="shared" si="0"/>
        <v>0</v>
      </c>
      <c r="R32" s="64">
        <f t="shared" si="1"/>
        <v>0</v>
      </c>
      <c r="S32" s="12"/>
      <c r="U32" s="5"/>
    </row>
    <row r="33" spans="1:21" s="2" customFormat="1" hidden="1" x14ac:dyDescent="0.2">
      <c r="A33" s="1" t="str">
        <f>IF('Gas Gross'!A33="","",'Gas Gross'!A33)</f>
        <v/>
      </c>
      <c r="B33" s="1" t="str">
        <f>IF('Gas Gross'!B33="","",'Gas Gross'!B33)</f>
        <v/>
      </c>
      <c r="C33" s="1"/>
      <c r="D33" s="49" t="str">
        <f>IF('Gas Gross'!C33="","",'Gas Gross'!C33)</f>
        <v/>
      </c>
      <c r="E33" s="14" t="str">
        <f>IF('Gas Gross'!D33="","",'Gas Gross'!D33)</f>
        <v/>
      </c>
      <c r="F33" s="16" t="str">
        <f>IF('Gas Gross'!E33="","",'Gas Gross'!E33)</f>
        <v/>
      </c>
      <c r="G33" s="14">
        <f>IFERROR(VLOOKUP(A33,Net!$A:$D,3,0),0)</f>
        <v>0</v>
      </c>
      <c r="H33" s="16"/>
      <c r="I33" s="16">
        <f t="shared" si="2"/>
        <v>0</v>
      </c>
      <c r="J33" s="64">
        <f t="shared" si="3"/>
        <v>0</v>
      </c>
      <c r="K33" s="16">
        <f>IFERROR(VLOOKUP(A33,Net!$A:$D,4,0),0)</f>
        <v>0</v>
      </c>
      <c r="L33" s="16"/>
      <c r="M33" s="16">
        <f t="shared" si="4"/>
        <v>0</v>
      </c>
      <c r="N33" s="64">
        <f t="shared" si="5"/>
        <v>0</v>
      </c>
      <c r="O33" s="63">
        <f>'Gas Gross'!N33</f>
        <v>0</v>
      </c>
      <c r="P33" s="63">
        <f>'Gas Gross'!O33</f>
        <v>0</v>
      </c>
      <c r="Q33" s="63">
        <f t="shared" si="0"/>
        <v>0</v>
      </c>
      <c r="R33" s="64">
        <f t="shared" si="1"/>
        <v>0</v>
      </c>
      <c r="S33" s="12"/>
      <c r="U33" s="5"/>
    </row>
    <row r="34" spans="1:21" s="2" customFormat="1" hidden="1" x14ac:dyDescent="0.2">
      <c r="A34" s="1" t="str">
        <f>IF('Gas Gross'!A34="","",'Gas Gross'!A34)</f>
        <v/>
      </c>
      <c r="B34" s="1" t="str">
        <f>IF('Gas Gross'!B34="","",'Gas Gross'!B34)</f>
        <v/>
      </c>
      <c r="C34" s="1"/>
      <c r="D34" s="49" t="str">
        <f>IF('Gas Gross'!C34="","",'Gas Gross'!C34)</f>
        <v/>
      </c>
      <c r="E34" s="14" t="str">
        <f>IF('Gas Gross'!D34="","",'Gas Gross'!D34)</f>
        <v/>
      </c>
      <c r="F34" s="16" t="str">
        <f>IF('Gas Gross'!E34="","",'Gas Gross'!E34)</f>
        <v/>
      </c>
      <c r="G34" s="14">
        <f>IFERROR(VLOOKUP(A34,Net!$A:$D,3,0),0)</f>
        <v>0</v>
      </c>
      <c r="H34" s="16"/>
      <c r="I34" s="16">
        <f t="shared" si="2"/>
        <v>0</v>
      </c>
      <c r="J34" s="64">
        <f t="shared" si="3"/>
        <v>0</v>
      </c>
      <c r="K34" s="16">
        <f>IFERROR(VLOOKUP(A34,Net!$A:$D,4,0),0)</f>
        <v>0</v>
      </c>
      <c r="L34" s="16"/>
      <c r="M34" s="16">
        <f t="shared" si="4"/>
        <v>0</v>
      </c>
      <c r="N34" s="64">
        <f t="shared" si="5"/>
        <v>0</v>
      </c>
      <c r="O34" s="63">
        <f>'Gas Gross'!N34</f>
        <v>0</v>
      </c>
      <c r="P34" s="63">
        <f>'Gas Gross'!O34</f>
        <v>0</v>
      </c>
      <c r="Q34" s="63">
        <f t="shared" si="0"/>
        <v>0</v>
      </c>
      <c r="R34" s="64">
        <f t="shared" si="1"/>
        <v>0</v>
      </c>
      <c r="S34" s="12"/>
      <c r="U34" s="5"/>
    </row>
    <row r="35" spans="1:21" s="2" customFormat="1" hidden="1" x14ac:dyDescent="0.2">
      <c r="A35" s="1" t="str">
        <f>IF('Gas Gross'!A35="","",'Gas Gross'!A35)</f>
        <v/>
      </c>
      <c r="B35" s="1" t="str">
        <f>IF('Gas Gross'!B35="","",'Gas Gross'!B35)</f>
        <v/>
      </c>
      <c r="C35" s="1"/>
      <c r="D35" s="49" t="str">
        <f>IF('Gas Gross'!C35="","",'Gas Gross'!C35)</f>
        <v/>
      </c>
      <c r="E35" s="14" t="str">
        <f>IF('Gas Gross'!D35="","",'Gas Gross'!D35)</f>
        <v/>
      </c>
      <c r="F35" s="16" t="str">
        <f>IF('Gas Gross'!E35="","",'Gas Gross'!E35)</f>
        <v/>
      </c>
      <c r="G35" s="14">
        <f>IFERROR(VLOOKUP(A35,Net!$A:$D,3,0),0)</f>
        <v>0</v>
      </c>
      <c r="H35" s="16"/>
      <c r="I35" s="16">
        <f t="shared" si="2"/>
        <v>0</v>
      </c>
      <c r="J35" s="64">
        <f t="shared" si="3"/>
        <v>0</v>
      </c>
      <c r="K35" s="16">
        <f>IFERROR(VLOOKUP(A35,Net!$A:$D,4,0),0)</f>
        <v>0</v>
      </c>
      <c r="L35" s="16"/>
      <c r="M35" s="16">
        <f t="shared" si="4"/>
        <v>0</v>
      </c>
      <c r="N35" s="64">
        <f t="shared" si="5"/>
        <v>0</v>
      </c>
      <c r="O35" s="63">
        <f>'Gas Gross'!N35</f>
        <v>0</v>
      </c>
      <c r="P35" s="63">
        <f>'Gas Gross'!O35</f>
        <v>0</v>
      </c>
      <c r="Q35" s="63">
        <f t="shared" si="0"/>
        <v>0</v>
      </c>
      <c r="R35" s="64">
        <f t="shared" si="1"/>
        <v>0</v>
      </c>
      <c r="S35" s="12"/>
      <c r="U35" s="5"/>
    </row>
    <row r="36" spans="1:21" s="2" customFormat="1" hidden="1" x14ac:dyDescent="0.2">
      <c r="A36" s="1" t="str">
        <f>IF('Gas Gross'!A36="","",'Gas Gross'!A36)</f>
        <v/>
      </c>
      <c r="B36" s="1" t="str">
        <f>IF('Gas Gross'!B36="","",'Gas Gross'!B36)</f>
        <v/>
      </c>
      <c r="C36" s="1"/>
      <c r="D36" s="49" t="str">
        <f>IF('Gas Gross'!C36="","",'Gas Gross'!C36)</f>
        <v/>
      </c>
      <c r="E36" s="14" t="str">
        <f>IF('Gas Gross'!D36="","",'Gas Gross'!D36)</f>
        <v/>
      </c>
      <c r="F36" s="16" t="str">
        <f>IF('Gas Gross'!E36="","",'Gas Gross'!E36)</f>
        <v/>
      </c>
      <c r="G36" s="14">
        <f>IFERROR(VLOOKUP(A36,Net!$A:$D,3,0),0)</f>
        <v>0</v>
      </c>
      <c r="H36" s="16"/>
      <c r="I36" s="16">
        <f t="shared" si="2"/>
        <v>0</v>
      </c>
      <c r="J36" s="64">
        <f t="shared" si="3"/>
        <v>0</v>
      </c>
      <c r="K36" s="16">
        <f>IFERROR(VLOOKUP(A36,Net!$A:$D,4,0),0)</f>
        <v>0</v>
      </c>
      <c r="L36" s="16"/>
      <c r="M36" s="16">
        <f t="shared" si="4"/>
        <v>0</v>
      </c>
      <c r="N36" s="64">
        <f t="shared" si="5"/>
        <v>0</v>
      </c>
      <c r="O36" s="63">
        <f>'Gas Gross'!N36</f>
        <v>0</v>
      </c>
      <c r="P36" s="63">
        <f>'Gas Gross'!O36</f>
        <v>0</v>
      </c>
      <c r="Q36" s="63">
        <f t="shared" si="0"/>
        <v>0</v>
      </c>
      <c r="R36" s="64">
        <f t="shared" si="1"/>
        <v>0</v>
      </c>
      <c r="S36" s="12"/>
      <c r="U36" s="5"/>
    </row>
    <row r="37" spans="1:21" s="2" customFormat="1" hidden="1" x14ac:dyDescent="0.2">
      <c r="A37" s="1" t="str">
        <f>IF('Gas Gross'!A37="","",'Gas Gross'!A37)</f>
        <v/>
      </c>
      <c r="B37" s="1" t="str">
        <f>IF('Gas Gross'!B37="","",'Gas Gross'!B37)</f>
        <v/>
      </c>
      <c r="C37" s="1"/>
      <c r="D37" s="49" t="str">
        <f>IF('Gas Gross'!C37="","",'Gas Gross'!C37)</f>
        <v/>
      </c>
      <c r="E37" s="14" t="str">
        <f>IF('Gas Gross'!D37="","",'Gas Gross'!D37)</f>
        <v/>
      </c>
      <c r="F37" s="16" t="str">
        <f>IF('Gas Gross'!E37="","",'Gas Gross'!E37)</f>
        <v/>
      </c>
      <c r="G37" s="14">
        <f>IFERROR(VLOOKUP(A37,Net!$A:$D,3,0),0)</f>
        <v>0</v>
      </c>
      <c r="H37" s="16"/>
      <c r="I37" s="16">
        <f t="shared" si="2"/>
        <v>0</v>
      </c>
      <c r="J37" s="64">
        <f t="shared" si="3"/>
        <v>0</v>
      </c>
      <c r="K37" s="16">
        <f>IFERROR(VLOOKUP(A37,Net!$A:$D,4,0),0)</f>
        <v>0</v>
      </c>
      <c r="L37" s="16"/>
      <c r="M37" s="16">
        <f t="shared" si="4"/>
        <v>0</v>
      </c>
      <c r="N37" s="64">
        <f t="shared" si="5"/>
        <v>0</v>
      </c>
      <c r="O37" s="63">
        <f>'Gas Gross'!N37</f>
        <v>0</v>
      </c>
      <c r="P37" s="63">
        <f>'Gas Gross'!O37</f>
        <v>0</v>
      </c>
      <c r="Q37" s="63">
        <f t="shared" si="0"/>
        <v>0</v>
      </c>
      <c r="R37" s="64">
        <f t="shared" si="1"/>
        <v>0</v>
      </c>
      <c r="S37" s="12"/>
      <c r="U37" s="5"/>
    </row>
    <row r="38" spans="1:21" s="2" customFormat="1" hidden="1" x14ac:dyDescent="0.2">
      <c r="A38" s="1" t="str">
        <f>IF('Gas Gross'!A38="","",'Gas Gross'!A38)</f>
        <v/>
      </c>
      <c r="B38" s="1" t="str">
        <f>IF('Gas Gross'!B38="","",'Gas Gross'!B38)</f>
        <v/>
      </c>
      <c r="C38" s="1"/>
      <c r="D38" s="49" t="str">
        <f>IF('Gas Gross'!C38="","",'Gas Gross'!C38)</f>
        <v/>
      </c>
      <c r="E38" s="14" t="str">
        <f>IF('Gas Gross'!D38="","",'Gas Gross'!D38)</f>
        <v/>
      </c>
      <c r="F38" s="16" t="str">
        <f>IF('Gas Gross'!E38="","",'Gas Gross'!E38)</f>
        <v/>
      </c>
      <c r="G38" s="14">
        <f>IFERROR(VLOOKUP(A38,Net!$A:$D,3,0),0)</f>
        <v>0</v>
      </c>
      <c r="H38" s="16"/>
      <c r="I38" s="16">
        <f t="shared" si="2"/>
        <v>0</v>
      </c>
      <c r="J38" s="64">
        <f t="shared" si="3"/>
        <v>0</v>
      </c>
      <c r="K38" s="16">
        <f>IFERROR(VLOOKUP(A38,Net!$A:$D,4,0),0)</f>
        <v>0</v>
      </c>
      <c r="L38" s="16"/>
      <c r="M38" s="16">
        <f t="shared" si="4"/>
        <v>0</v>
      </c>
      <c r="N38" s="64">
        <f t="shared" si="5"/>
        <v>0</v>
      </c>
      <c r="O38" s="63">
        <f>'Gas Gross'!N38</f>
        <v>0</v>
      </c>
      <c r="P38" s="63">
        <f>'Gas Gross'!O38</f>
        <v>0</v>
      </c>
      <c r="Q38" s="63">
        <f t="shared" si="0"/>
        <v>0</v>
      </c>
      <c r="R38" s="64">
        <f t="shared" si="1"/>
        <v>0</v>
      </c>
      <c r="S38" s="12"/>
      <c r="U38" s="5"/>
    </row>
    <row r="39" spans="1:21" s="2" customFormat="1" hidden="1" x14ac:dyDescent="0.2">
      <c r="A39" s="1" t="str">
        <f>IF('Gas Gross'!A39="","",'Gas Gross'!A39)</f>
        <v/>
      </c>
      <c r="B39" s="1" t="str">
        <f>IF('Gas Gross'!B39="","",'Gas Gross'!B39)</f>
        <v/>
      </c>
      <c r="C39" s="1"/>
      <c r="D39" s="49" t="str">
        <f>IF('Gas Gross'!C39="","",'Gas Gross'!C39)</f>
        <v/>
      </c>
      <c r="E39" s="14" t="str">
        <f>IF('Gas Gross'!D39="","",'Gas Gross'!D39)</f>
        <v/>
      </c>
      <c r="F39" s="16" t="str">
        <f>IF('Gas Gross'!E39="","",'Gas Gross'!E39)</f>
        <v/>
      </c>
      <c r="G39" s="14">
        <f>IFERROR(VLOOKUP(A39,Net!$A:$D,3,0),0)</f>
        <v>0</v>
      </c>
      <c r="H39" s="16"/>
      <c r="I39" s="16">
        <f t="shared" si="2"/>
        <v>0</v>
      </c>
      <c r="J39" s="64">
        <f t="shared" si="3"/>
        <v>0</v>
      </c>
      <c r="K39" s="16">
        <f>IFERROR(VLOOKUP(A39,Net!$A:$D,4,0),0)</f>
        <v>0</v>
      </c>
      <c r="L39" s="16"/>
      <c r="M39" s="16">
        <f t="shared" si="4"/>
        <v>0</v>
      </c>
      <c r="N39" s="64">
        <f t="shared" si="5"/>
        <v>0</v>
      </c>
      <c r="O39" s="63">
        <f>'Gas Gross'!N39</f>
        <v>0</v>
      </c>
      <c r="P39" s="63">
        <f>'Gas Gross'!O39</f>
        <v>0</v>
      </c>
      <c r="Q39" s="63">
        <f t="shared" si="0"/>
        <v>0</v>
      </c>
      <c r="R39" s="64">
        <f t="shared" si="1"/>
        <v>0</v>
      </c>
      <c r="S39" s="12"/>
      <c r="U39" s="5"/>
    </row>
    <row r="40" spans="1:21" s="2" customFormat="1" hidden="1" x14ac:dyDescent="0.2">
      <c r="A40" s="1" t="str">
        <f>IF('Gas Gross'!A40="","",'Gas Gross'!A40)</f>
        <v/>
      </c>
      <c r="B40" s="1" t="str">
        <f>IF('Gas Gross'!B40="","",'Gas Gross'!B40)</f>
        <v/>
      </c>
      <c r="C40" s="1"/>
      <c r="D40" s="49" t="str">
        <f>IF('Gas Gross'!C40="","",'Gas Gross'!C40)</f>
        <v/>
      </c>
      <c r="E40" s="14" t="str">
        <f>IF('Gas Gross'!D40="","",'Gas Gross'!D40)</f>
        <v/>
      </c>
      <c r="F40" s="16" t="str">
        <f>IF('Gas Gross'!E40="","",'Gas Gross'!E40)</f>
        <v/>
      </c>
      <c r="G40" s="14">
        <f>IFERROR(VLOOKUP(A40,Net!$A:$D,3,0),0)</f>
        <v>0</v>
      </c>
      <c r="H40" s="16"/>
      <c r="I40" s="16">
        <f t="shared" si="2"/>
        <v>0</v>
      </c>
      <c r="J40" s="64">
        <f t="shared" si="3"/>
        <v>0</v>
      </c>
      <c r="K40" s="16">
        <f>IFERROR(VLOOKUP(A40,Net!$A:$D,4,0),0)</f>
        <v>0</v>
      </c>
      <c r="L40" s="16"/>
      <c r="M40" s="16">
        <f t="shared" si="4"/>
        <v>0</v>
      </c>
      <c r="N40" s="64">
        <f t="shared" si="5"/>
        <v>0</v>
      </c>
      <c r="O40" s="63">
        <f>'Gas Gross'!N40</f>
        <v>0</v>
      </c>
      <c r="P40" s="63">
        <f>'Gas Gross'!O40</f>
        <v>0</v>
      </c>
      <c r="Q40" s="63">
        <f t="shared" si="0"/>
        <v>0</v>
      </c>
      <c r="R40" s="64">
        <f t="shared" si="1"/>
        <v>0</v>
      </c>
      <c r="S40" s="12"/>
      <c r="U40" s="5"/>
    </row>
    <row r="41" spans="1:21" s="2" customFormat="1" hidden="1" x14ac:dyDescent="0.2">
      <c r="A41" s="1" t="str">
        <f>IF('Gas Gross'!A41="","",'Gas Gross'!A41)</f>
        <v/>
      </c>
      <c r="B41" s="1" t="str">
        <f>IF('Gas Gross'!B41="","",'Gas Gross'!B41)</f>
        <v/>
      </c>
      <c r="C41" s="1"/>
      <c r="D41" s="49" t="str">
        <f>IF('Gas Gross'!C41="","",'Gas Gross'!C41)</f>
        <v/>
      </c>
      <c r="E41" s="14" t="str">
        <f>IF('Gas Gross'!D41="","",'Gas Gross'!D41)</f>
        <v/>
      </c>
      <c r="F41" s="16" t="str">
        <f>IF('Gas Gross'!E41="","",'Gas Gross'!E41)</f>
        <v/>
      </c>
      <c r="G41" s="14">
        <f>IFERROR(VLOOKUP(A41,Net!$A:$D,3,0),0)</f>
        <v>0</v>
      </c>
      <c r="H41" s="16"/>
      <c r="I41" s="16">
        <f t="shared" si="2"/>
        <v>0</v>
      </c>
      <c r="J41" s="64">
        <f t="shared" si="3"/>
        <v>0</v>
      </c>
      <c r="K41" s="16">
        <f>IFERROR(VLOOKUP(A41,Net!$A:$D,4,0),0)</f>
        <v>0</v>
      </c>
      <c r="L41" s="16"/>
      <c r="M41" s="16">
        <f t="shared" si="4"/>
        <v>0</v>
      </c>
      <c r="N41" s="64">
        <f t="shared" si="5"/>
        <v>0</v>
      </c>
      <c r="O41" s="63">
        <f>'Gas Gross'!N41</f>
        <v>0</v>
      </c>
      <c r="P41" s="63">
        <f>'Gas Gross'!O41</f>
        <v>0</v>
      </c>
      <c r="Q41" s="63">
        <f t="shared" si="0"/>
        <v>0</v>
      </c>
      <c r="R41" s="64">
        <f t="shared" si="1"/>
        <v>0</v>
      </c>
      <c r="S41" s="12"/>
      <c r="U41" s="5"/>
    </row>
    <row r="42" spans="1:21" s="2" customFormat="1" hidden="1" x14ac:dyDescent="0.2">
      <c r="A42" s="1" t="str">
        <f>IF('Gas Gross'!A42="","",'Gas Gross'!A42)</f>
        <v/>
      </c>
      <c r="B42" s="1" t="str">
        <f>IF('Gas Gross'!B42="","",'Gas Gross'!B42)</f>
        <v/>
      </c>
      <c r="C42" s="1"/>
      <c r="D42" s="49" t="str">
        <f>IF('Gas Gross'!C42="","",'Gas Gross'!C42)</f>
        <v/>
      </c>
      <c r="E42" s="14" t="str">
        <f>IF('Gas Gross'!D42="","",'Gas Gross'!D42)</f>
        <v/>
      </c>
      <c r="F42" s="16" t="str">
        <f>IF('Gas Gross'!E42="","",'Gas Gross'!E42)</f>
        <v/>
      </c>
      <c r="G42" s="14">
        <f>IFERROR(VLOOKUP(A42,Net!$A:$D,3,0),0)</f>
        <v>0</v>
      </c>
      <c r="H42" s="16"/>
      <c r="I42" s="16">
        <f t="shared" si="2"/>
        <v>0</v>
      </c>
      <c r="J42" s="64">
        <f t="shared" si="3"/>
        <v>0</v>
      </c>
      <c r="K42" s="16">
        <f>IFERROR(VLOOKUP(A42,Net!$A:$D,4,0),0)</f>
        <v>0</v>
      </c>
      <c r="L42" s="16"/>
      <c r="M42" s="16">
        <f t="shared" si="4"/>
        <v>0</v>
      </c>
      <c r="N42" s="64">
        <f t="shared" si="5"/>
        <v>0</v>
      </c>
      <c r="O42" s="63">
        <f>'Gas Gross'!N42</f>
        <v>0</v>
      </c>
      <c r="P42" s="63">
        <f>'Gas Gross'!O42</f>
        <v>0</v>
      </c>
      <c r="Q42" s="63">
        <f t="shared" si="0"/>
        <v>0</v>
      </c>
      <c r="R42" s="64">
        <f t="shared" si="1"/>
        <v>0</v>
      </c>
      <c r="S42" s="12"/>
      <c r="U42" s="5"/>
    </row>
    <row r="43" spans="1:21" s="2" customFormat="1" hidden="1" x14ac:dyDescent="0.2">
      <c r="A43" s="1" t="str">
        <f>IF('Gas Gross'!A43="","",'Gas Gross'!A43)</f>
        <v/>
      </c>
      <c r="B43" s="1" t="str">
        <f>IF('Gas Gross'!B43="","",'Gas Gross'!B43)</f>
        <v/>
      </c>
      <c r="C43" s="1"/>
      <c r="D43" s="49" t="str">
        <f>IF('Gas Gross'!C43="","",'Gas Gross'!C43)</f>
        <v/>
      </c>
      <c r="E43" s="14" t="str">
        <f>IF('Gas Gross'!D43="","",'Gas Gross'!D43)</f>
        <v/>
      </c>
      <c r="F43" s="16" t="str">
        <f>IF('Gas Gross'!E43="","",'Gas Gross'!E43)</f>
        <v/>
      </c>
      <c r="G43" s="14">
        <f>IFERROR(VLOOKUP(A43,Net!$A:$D,3,0),0)</f>
        <v>0</v>
      </c>
      <c r="H43" s="16"/>
      <c r="I43" s="16">
        <f t="shared" si="2"/>
        <v>0</v>
      </c>
      <c r="J43" s="64">
        <f t="shared" si="3"/>
        <v>0</v>
      </c>
      <c r="K43" s="16">
        <f>IFERROR(VLOOKUP(A43,Net!$A:$D,4,0),0)</f>
        <v>0</v>
      </c>
      <c r="L43" s="16"/>
      <c r="M43" s="16">
        <f t="shared" si="4"/>
        <v>0</v>
      </c>
      <c r="N43" s="64">
        <f t="shared" si="5"/>
        <v>0</v>
      </c>
      <c r="O43" s="63">
        <f>'Gas Gross'!N43</f>
        <v>0</v>
      </c>
      <c r="P43" s="63">
        <f>'Gas Gross'!O43</f>
        <v>0</v>
      </c>
      <c r="Q43" s="63">
        <f t="shared" si="0"/>
        <v>0</v>
      </c>
      <c r="R43" s="64">
        <f t="shared" si="1"/>
        <v>0</v>
      </c>
      <c r="S43" s="12"/>
      <c r="U43" s="5"/>
    </row>
    <row r="44" spans="1:21" s="2" customFormat="1" hidden="1" x14ac:dyDescent="0.2">
      <c r="A44" s="1" t="str">
        <f>IF('Gas Gross'!A44="","",'Gas Gross'!A44)</f>
        <v/>
      </c>
      <c r="B44" s="1" t="str">
        <f>IF('Gas Gross'!B44="","",'Gas Gross'!B44)</f>
        <v/>
      </c>
      <c r="C44" s="1"/>
      <c r="D44" s="49" t="str">
        <f>IF('Gas Gross'!C44="","",'Gas Gross'!C44)</f>
        <v/>
      </c>
      <c r="E44" s="14" t="str">
        <f>IF('Gas Gross'!D44="","",'Gas Gross'!D44)</f>
        <v/>
      </c>
      <c r="F44" s="16" t="str">
        <f>IF('Gas Gross'!E44="","",'Gas Gross'!E44)</f>
        <v/>
      </c>
      <c r="G44" s="14">
        <f>IFERROR(VLOOKUP(A44,Net!$A:$D,3,0),0)</f>
        <v>0</v>
      </c>
      <c r="H44" s="16"/>
      <c r="I44" s="16">
        <f t="shared" si="2"/>
        <v>0</v>
      </c>
      <c r="J44" s="64">
        <f t="shared" si="3"/>
        <v>0</v>
      </c>
      <c r="K44" s="16">
        <f>IFERROR(VLOOKUP(A44,Net!$A:$D,4,0),0)</f>
        <v>0</v>
      </c>
      <c r="L44" s="16"/>
      <c r="M44" s="16">
        <f t="shared" si="4"/>
        <v>0</v>
      </c>
      <c r="N44" s="64">
        <f t="shared" si="5"/>
        <v>0</v>
      </c>
      <c r="O44" s="63">
        <f>'Gas Gross'!N44</f>
        <v>0</v>
      </c>
      <c r="P44" s="63">
        <f>'Gas Gross'!O44</f>
        <v>0</v>
      </c>
      <c r="Q44" s="63">
        <f t="shared" si="0"/>
        <v>0</v>
      </c>
      <c r="R44" s="64">
        <f t="shared" si="1"/>
        <v>0</v>
      </c>
      <c r="S44" s="12"/>
      <c r="U44" s="5"/>
    </row>
    <row r="45" spans="1:21" s="2" customFormat="1" hidden="1" x14ac:dyDescent="0.2">
      <c r="A45" s="1" t="str">
        <f>IF('Gas Gross'!A45="","",'Gas Gross'!A45)</f>
        <v/>
      </c>
      <c r="B45" s="1" t="str">
        <f>IF('Gas Gross'!B45="","",'Gas Gross'!B45)</f>
        <v/>
      </c>
      <c r="C45" s="1"/>
      <c r="D45" s="49" t="str">
        <f>IF('Gas Gross'!C45="","",'Gas Gross'!C45)</f>
        <v/>
      </c>
      <c r="E45" s="14" t="str">
        <f>IF('Gas Gross'!D45="","",'Gas Gross'!D45)</f>
        <v/>
      </c>
      <c r="F45" s="16" t="str">
        <f>IF('Gas Gross'!E45="","",'Gas Gross'!E45)</f>
        <v/>
      </c>
      <c r="G45" s="14">
        <f>IFERROR(VLOOKUP(A45,Net!$A:$D,3,0),0)</f>
        <v>0</v>
      </c>
      <c r="H45" s="16"/>
      <c r="I45" s="16">
        <f t="shared" si="2"/>
        <v>0</v>
      </c>
      <c r="J45" s="64">
        <f t="shared" si="3"/>
        <v>0</v>
      </c>
      <c r="K45" s="16">
        <f>IFERROR(VLOOKUP(A45,Net!$A:$D,4,0),0)</f>
        <v>0</v>
      </c>
      <c r="L45" s="16"/>
      <c r="M45" s="16">
        <f t="shared" si="4"/>
        <v>0</v>
      </c>
      <c r="N45" s="64">
        <f t="shared" si="5"/>
        <v>0</v>
      </c>
      <c r="O45" s="63">
        <f>'Gas Gross'!N45</f>
        <v>0</v>
      </c>
      <c r="P45" s="63">
        <f>'Gas Gross'!O45</f>
        <v>0</v>
      </c>
      <c r="Q45" s="63">
        <f t="shared" si="0"/>
        <v>0</v>
      </c>
      <c r="R45" s="64">
        <f t="shared" si="1"/>
        <v>0</v>
      </c>
      <c r="S45" s="12"/>
      <c r="U45" s="5"/>
    </row>
    <row r="46" spans="1:21" s="2" customFormat="1" hidden="1" x14ac:dyDescent="0.2">
      <c r="A46" s="1" t="str">
        <f>IF('Gas Gross'!A46="","",'Gas Gross'!A46)</f>
        <v/>
      </c>
      <c r="B46" s="1" t="str">
        <f>IF('Gas Gross'!B46="","",'Gas Gross'!B46)</f>
        <v/>
      </c>
      <c r="C46" s="1"/>
      <c r="D46" s="49" t="str">
        <f>IF('Gas Gross'!C46="","",'Gas Gross'!C46)</f>
        <v/>
      </c>
      <c r="E46" s="14" t="str">
        <f>IF('Gas Gross'!D46="","",'Gas Gross'!D46)</f>
        <v/>
      </c>
      <c r="F46" s="16" t="str">
        <f>IF('Gas Gross'!E46="","",'Gas Gross'!E46)</f>
        <v/>
      </c>
      <c r="G46" s="14">
        <f>IFERROR(VLOOKUP(A46,Net!$A:$D,3,0),0)</f>
        <v>0</v>
      </c>
      <c r="H46" s="16"/>
      <c r="I46" s="16">
        <f t="shared" si="2"/>
        <v>0</v>
      </c>
      <c r="J46" s="64">
        <f t="shared" si="3"/>
        <v>0</v>
      </c>
      <c r="K46" s="16">
        <f>IFERROR(VLOOKUP(A46,Net!$A:$D,4,0),0)</f>
        <v>0</v>
      </c>
      <c r="L46" s="16"/>
      <c r="M46" s="16">
        <f t="shared" si="4"/>
        <v>0</v>
      </c>
      <c r="N46" s="64">
        <f t="shared" si="5"/>
        <v>0</v>
      </c>
      <c r="O46" s="63">
        <f>'Gas Gross'!N46</f>
        <v>0</v>
      </c>
      <c r="P46" s="63">
        <f>'Gas Gross'!O46</f>
        <v>0</v>
      </c>
      <c r="Q46" s="63">
        <f t="shared" si="0"/>
        <v>0</v>
      </c>
      <c r="R46" s="64">
        <f t="shared" si="1"/>
        <v>0</v>
      </c>
      <c r="S46" s="12"/>
      <c r="U46" s="5"/>
    </row>
    <row r="47" spans="1:21" s="2" customFormat="1" hidden="1" x14ac:dyDescent="0.2">
      <c r="A47" s="1" t="str">
        <f>IF('Gas Gross'!A47="","",'Gas Gross'!A47)</f>
        <v/>
      </c>
      <c r="B47" s="1" t="str">
        <f>IF('Gas Gross'!B47="","",'Gas Gross'!B47)</f>
        <v/>
      </c>
      <c r="C47" s="1"/>
      <c r="D47" s="49" t="str">
        <f>IF('Gas Gross'!C47="","",'Gas Gross'!C47)</f>
        <v/>
      </c>
      <c r="E47" s="14" t="str">
        <f>IF('Gas Gross'!D47="","",'Gas Gross'!D47)</f>
        <v/>
      </c>
      <c r="F47" s="16" t="str">
        <f>IF('Gas Gross'!E47="","",'Gas Gross'!E47)</f>
        <v/>
      </c>
      <c r="G47" s="14">
        <f>IFERROR(VLOOKUP(A47,Net!$A:$D,3,0),0)</f>
        <v>0</v>
      </c>
      <c r="H47" s="16"/>
      <c r="I47" s="16">
        <f t="shared" si="2"/>
        <v>0</v>
      </c>
      <c r="J47" s="64">
        <f t="shared" si="3"/>
        <v>0</v>
      </c>
      <c r="K47" s="16">
        <f>IFERROR(VLOOKUP(A47,Net!$A:$D,4,0),0)</f>
        <v>0</v>
      </c>
      <c r="L47" s="16"/>
      <c r="M47" s="16">
        <f t="shared" si="4"/>
        <v>0</v>
      </c>
      <c r="N47" s="64">
        <f t="shared" si="5"/>
        <v>0</v>
      </c>
      <c r="O47" s="63">
        <f>'Gas Gross'!N47</f>
        <v>0</v>
      </c>
      <c r="P47" s="63">
        <f>'Gas Gross'!O47</f>
        <v>0</v>
      </c>
      <c r="Q47" s="63">
        <f t="shared" si="0"/>
        <v>0</v>
      </c>
      <c r="R47" s="64">
        <f t="shared" si="1"/>
        <v>0</v>
      </c>
      <c r="S47" s="12"/>
      <c r="U47" s="5"/>
    </row>
    <row r="48" spans="1:21" s="2" customFormat="1" hidden="1" x14ac:dyDescent="0.2">
      <c r="A48" s="1" t="str">
        <f>IF('Gas Gross'!A48="","",'Gas Gross'!A48)</f>
        <v/>
      </c>
      <c r="B48" s="1" t="str">
        <f>IF('Gas Gross'!B48="","",'Gas Gross'!B48)</f>
        <v/>
      </c>
      <c r="C48" s="1"/>
      <c r="D48" s="49" t="str">
        <f>IF('Gas Gross'!C48="","",'Gas Gross'!C48)</f>
        <v/>
      </c>
      <c r="E48" s="14" t="str">
        <f>IF('Gas Gross'!D48="","",'Gas Gross'!D48)</f>
        <v/>
      </c>
      <c r="F48" s="16" t="str">
        <f>IF('Gas Gross'!E48="","",'Gas Gross'!E48)</f>
        <v/>
      </c>
      <c r="G48" s="14">
        <f>IFERROR(VLOOKUP(A48,Net!$A:$D,3,0),0)</f>
        <v>0</v>
      </c>
      <c r="H48" s="16"/>
      <c r="I48" s="16">
        <f t="shared" si="2"/>
        <v>0</v>
      </c>
      <c r="J48" s="64">
        <f t="shared" si="3"/>
        <v>0</v>
      </c>
      <c r="K48" s="16">
        <f>IFERROR(VLOOKUP(A48,Net!$A:$D,4,0),0)</f>
        <v>0</v>
      </c>
      <c r="L48" s="16"/>
      <c r="M48" s="16">
        <f t="shared" si="4"/>
        <v>0</v>
      </c>
      <c r="N48" s="64">
        <f t="shared" si="5"/>
        <v>0</v>
      </c>
      <c r="O48" s="63">
        <f>'Gas Gross'!N48</f>
        <v>0</v>
      </c>
      <c r="P48" s="63">
        <f>'Gas Gross'!O48</f>
        <v>0</v>
      </c>
      <c r="Q48" s="63">
        <f t="shared" si="0"/>
        <v>0</v>
      </c>
      <c r="R48" s="64">
        <f t="shared" si="1"/>
        <v>0</v>
      </c>
      <c r="S48" s="12"/>
      <c r="U48" s="5"/>
    </row>
    <row r="49" spans="1:21" s="2" customFormat="1" hidden="1" x14ac:dyDescent="0.2">
      <c r="A49" s="1" t="str">
        <f>IF('Gas Gross'!A49="","",'Gas Gross'!A49)</f>
        <v/>
      </c>
      <c r="B49" s="1" t="str">
        <f>IF('Gas Gross'!B49="","",'Gas Gross'!B49)</f>
        <v/>
      </c>
      <c r="C49" s="1"/>
      <c r="D49" s="49" t="str">
        <f>IF('Gas Gross'!C49="","",'Gas Gross'!C49)</f>
        <v/>
      </c>
      <c r="E49" s="14" t="str">
        <f>IF('Gas Gross'!D49="","",'Gas Gross'!D49)</f>
        <v/>
      </c>
      <c r="F49" s="16" t="str">
        <f>IF('Gas Gross'!E49="","",'Gas Gross'!E49)</f>
        <v/>
      </c>
      <c r="G49" s="14">
        <f>IFERROR(VLOOKUP(A49,Net!$A:$D,3,0),0)</f>
        <v>0</v>
      </c>
      <c r="H49" s="16"/>
      <c r="I49" s="16">
        <f t="shared" si="2"/>
        <v>0</v>
      </c>
      <c r="J49" s="64">
        <f t="shared" si="3"/>
        <v>0</v>
      </c>
      <c r="K49" s="16">
        <f>IFERROR(VLOOKUP(A49,Net!$A:$D,4,0),0)</f>
        <v>0</v>
      </c>
      <c r="L49" s="16"/>
      <c r="M49" s="16">
        <f t="shared" si="4"/>
        <v>0</v>
      </c>
      <c r="N49" s="64">
        <f t="shared" si="5"/>
        <v>0</v>
      </c>
      <c r="O49" s="63">
        <f>'Gas Gross'!N49</f>
        <v>0</v>
      </c>
      <c r="P49" s="63">
        <f>'Gas Gross'!O49</f>
        <v>0</v>
      </c>
      <c r="Q49" s="63">
        <f t="shared" si="0"/>
        <v>0</v>
      </c>
      <c r="R49" s="64">
        <f t="shared" si="1"/>
        <v>0</v>
      </c>
      <c r="S49" s="12"/>
      <c r="U49" s="5"/>
    </row>
    <row r="50" spans="1:21" s="2" customFormat="1" hidden="1" x14ac:dyDescent="0.2">
      <c r="A50" s="1" t="str">
        <f>IF('Gas Gross'!A50="","",'Gas Gross'!A50)</f>
        <v/>
      </c>
      <c r="B50" s="1" t="str">
        <f>IF('Gas Gross'!B50="","",'Gas Gross'!B50)</f>
        <v/>
      </c>
      <c r="C50" s="1"/>
      <c r="D50" s="49" t="str">
        <f>IF('Gas Gross'!C50="","",'Gas Gross'!C50)</f>
        <v/>
      </c>
      <c r="E50" s="14" t="str">
        <f>IF('Gas Gross'!D50="","",'Gas Gross'!D50)</f>
        <v/>
      </c>
      <c r="F50" s="16" t="str">
        <f>IF('Gas Gross'!E50="","",'Gas Gross'!E50)</f>
        <v/>
      </c>
      <c r="G50" s="14">
        <f>IFERROR(VLOOKUP(A50,Net!$A:$D,3,0),0)</f>
        <v>0</v>
      </c>
      <c r="H50" s="16"/>
      <c r="I50" s="16">
        <f t="shared" si="2"/>
        <v>0</v>
      </c>
      <c r="J50" s="64">
        <f t="shared" si="3"/>
        <v>0</v>
      </c>
      <c r="K50" s="16">
        <f>IFERROR(VLOOKUP(A50,Net!$A:$D,4,0),0)</f>
        <v>0</v>
      </c>
      <c r="L50" s="16"/>
      <c r="M50" s="16">
        <f t="shared" si="4"/>
        <v>0</v>
      </c>
      <c r="N50" s="64">
        <f t="shared" si="5"/>
        <v>0</v>
      </c>
      <c r="O50" s="63">
        <f>'Gas Gross'!N50</f>
        <v>0</v>
      </c>
      <c r="P50" s="63">
        <f>'Gas Gross'!O50</f>
        <v>0</v>
      </c>
      <c r="Q50" s="63">
        <f t="shared" si="0"/>
        <v>0</v>
      </c>
      <c r="R50" s="64">
        <f t="shared" si="1"/>
        <v>0</v>
      </c>
      <c r="S50" s="12"/>
      <c r="U50" s="5"/>
    </row>
    <row r="51" spans="1:21" s="2" customFormat="1" hidden="1" x14ac:dyDescent="0.2">
      <c r="A51" s="1" t="str">
        <f>IF('Gas Gross'!A51="","",'Gas Gross'!A51)</f>
        <v/>
      </c>
      <c r="B51" s="1" t="str">
        <f>IF('Gas Gross'!B51="","",'Gas Gross'!B51)</f>
        <v/>
      </c>
      <c r="C51" s="1"/>
      <c r="D51" s="49" t="str">
        <f>IF('Gas Gross'!C51="","",'Gas Gross'!C51)</f>
        <v/>
      </c>
      <c r="E51" s="14" t="str">
        <f>IF('Gas Gross'!D51="","",'Gas Gross'!D51)</f>
        <v/>
      </c>
      <c r="F51" s="16" t="str">
        <f>IF('Gas Gross'!E51="","",'Gas Gross'!E51)</f>
        <v/>
      </c>
      <c r="G51" s="14">
        <f>IFERROR(VLOOKUP(A51,Net!$A:$D,3,0),0)</f>
        <v>0</v>
      </c>
      <c r="H51" s="16"/>
      <c r="I51" s="16">
        <f t="shared" si="2"/>
        <v>0</v>
      </c>
      <c r="J51" s="64">
        <f t="shared" si="3"/>
        <v>0</v>
      </c>
      <c r="K51" s="16">
        <f>IFERROR(VLOOKUP(A51,Net!$A:$D,4,0),0)</f>
        <v>0</v>
      </c>
      <c r="L51" s="16"/>
      <c r="M51" s="16">
        <f t="shared" si="4"/>
        <v>0</v>
      </c>
      <c r="N51" s="64">
        <f t="shared" si="5"/>
        <v>0</v>
      </c>
      <c r="O51" s="63">
        <f>'Gas Gross'!N51</f>
        <v>0</v>
      </c>
      <c r="P51" s="63">
        <f>'Gas Gross'!O51</f>
        <v>0</v>
      </c>
      <c r="Q51" s="63">
        <f t="shared" si="0"/>
        <v>0</v>
      </c>
      <c r="R51" s="64">
        <f t="shared" si="1"/>
        <v>0</v>
      </c>
      <c r="S51" s="12"/>
      <c r="U51" s="5"/>
    </row>
    <row r="52" spans="1:21" s="2" customFormat="1" hidden="1" x14ac:dyDescent="0.2">
      <c r="A52" s="1" t="str">
        <f>IF('Gas Gross'!A52="","",'Gas Gross'!A52)</f>
        <v/>
      </c>
      <c r="B52" s="1" t="str">
        <f>IF('Gas Gross'!B52="","",'Gas Gross'!B52)</f>
        <v/>
      </c>
      <c r="C52" s="1"/>
      <c r="D52" s="49" t="str">
        <f>IF('Gas Gross'!C52="","",'Gas Gross'!C52)</f>
        <v/>
      </c>
      <c r="E52" s="14" t="str">
        <f>IF('Gas Gross'!D52="","",'Gas Gross'!D52)</f>
        <v/>
      </c>
      <c r="F52" s="16" t="str">
        <f>IF('Gas Gross'!E52="","",'Gas Gross'!E52)</f>
        <v/>
      </c>
      <c r="G52" s="14">
        <f>IFERROR(VLOOKUP(A52,Net!$A:$D,3,0),0)</f>
        <v>0</v>
      </c>
      <c r="H52" s="16"/>
      <c r="I52" s="16">
        <f t="shared" si="2"/>
        <v>0</v>
      </c>
      <c r="J52" s="64">
        <f t="shared" si="3"/>
        <v>0</v>
      </c>
      <c r="K52" s="16">
        <f>IFERROR(VLOOKUP(A52,Net!$A:$D,4,0),0)</f>
        <v>0</v>
      </c>
      <c r="L52" s="16"/>
      <c r="M52" s="16">
        <f t="shared" si="4"/>
        <v>0</v>
      </c>
      <c r="N52" s="64">
        <f t="shared" si="5"/>
        <v>0</v>
      </c>
      <c r="O52" s="63">
        <f>'Gas Gross'!N52</f>
        <v>0</v>
      </c>
      <c r="P52" s="63">
        <f>'Gas Gross'!O52</f>
        <v>0</v>
      </c>
      <c r="Q52" s="63">
        <f t="shared" si="0"/>
        <v>0</v>
      </c>
      <c r="R52" s="64">
        <f t="shared" si="1"/>
        <v>0</v>
      </c>
      <c r="S52" s="12"/>
      <c r="U52" s="5"/>
    </row>
    <row r="53" spans="1:21" s="2" customFormat="1" hidden="1" x14ac:dyDescent="0.2">
      <c r="A53" s="1" t="str">
        <f>IF('Gas Gross'!A53="","",'Gas Gross'!A53)</f>
        <v/>
      </c>
      <c r="B53" s="1" t="str">
        <f>IF('Gas Gross'!B53="","",'Gas Gross'!B53)</f>
        <v/>
      </c>
      <c r="C53" s="1"/>
      <c r="D53" s="49" t="str">
        <f>IF('Gas Gross'!C53="","",'Gas Gross'!C53)</f>
        <v/>
      </c>
      <c r="E53" s="14" t="str">
        <f>IF('Gas Gross'!D53="","",'Gas Gross'!D53)</f>
        <v/>
      </c>
      <c r="F53" s="16" t="str">
        <f>IF('Gas Gross'!E53="","",'Gas Gross'!E53)</f>
        <v/>
      </c>
      <c r="G53" s="14">
        <f>IFERROR(VLOOKUP(A53,Net!$A:$D,3,0),0)</f>
        <v>0</v>
      </c>
      <c r="H53" s="16"/>
      <c r="I53" s="16">
        <f t="shared" si="2"/>
        <v>0</v>
      </c>
      <c r="J53" s="64">
        <f t="shared" si="3"/>
        <v>0</v>
      </c>
      <c r="K53" s="16">
        <f>IFERROR(VLOOKUP(A53,Net!$A:$D,4,0),0)</f>
        <v>0</v>
      </c>
      <c r="L53" s="16"/>
      <c r="M53" s="16">
        <f t="shared" si="4"/>
        <v>0</v>
      </c>
      <c r="N53" s="64">
        <f t="shared" si="5"/>
        <v>0</v>
      </c>
      <c r="O53" s="63">
        <f>'Gas Gross'!N53</f>
        <v>0</v>
      </c>
      <c r="P53" s="63">
        <f>'Gas Gross'!O53</f>
        <v>0</v>
      </c>
      <c r="Q53" s="63">
        <f t="shared" si="0"/>
        <v>0</v>
      </c>
      <c r="R53" s="64">
        <f t="shared" si="1"/>
        <v>0</v>
      </c>
      <c r="S53" s="12"/>
      <c r="U53" s="5"/>
    </row>
    <row r="54" spans="1:21" s="2" customFormat="1" hidden="1" x14ac:dyDescent="0.2">
      <c r="A54" s="1" t="str">
        <f>IF('Gas Gross'!A54="","",'Gas Gross'!A54)</f>
        <v/>
      </c>
      <c r="B54" s="1" t="str">
        <f>IF('Gas Gross'!B54="","",'Gas Gross'!B54)</f>
        <v/>
      </c>
      <c r="C54" s="1"/>
      <c r="D54" s="49" t="str">
        <f>IF('Gas Gross'!C54="","",'Gas Gross'!C54)</f>
        <v/>
      </c>
      <c r="E54" s="14" t="str">
        <f>IF('Gas Gross'!D54="","",'Gas Gross'!D54)</f>
        <v/>
      </c>
      <c r="F54" s="16" t="str">
        <f>IF('Gas Gross'!E54="","",'Gas Gross'!E54)</f>
        <v/>
      </c>
      <c r="G54" s="14">
        <f>IFERROR(VLOOKUP(A54,Net!$A:$D,3,0),0)</f>
        <v>0</v>
      </c>
      <c r="H54" s="16"/>
      <c r="I54" s="16">
        <f t="shared" si="2"/>
        <v>0</v>
      </c>
      <c r="J54" s="64">
        <f t="shared" si="3"/>
        <v>0</v>
      </c>
      <c r="K54" s="16">
        <f>IFERROR(VLOOKUP(A54,Net!$A:$D,4,0),0)</f>
        <v>0</v>
      </c>
      <c r="L54" s="16"/>
      <c r="M54" s="16">
        <f t="shared" si="4"/>
        <v>0</v>
      </c>
      <c r="N54" s="64">
        <f t="shared" si="5"/>
        <v>0</v>
      </c>
      <c r="O54" s="63">
        <f>'Gas Gross'!N54</f>
        <v>0</v>
      </c>
      <c r="P54" s="63">
        <f>'Gas Gross'!O54</f>
        <v>0</v>
      </c>
      <c r="Q54" s="63">
        <f t="shared" si="0"/>
        <v>0</v>
      </c>
      <c r="R54" s="64">
        <f t="shared" si="1"/>
        <v>0</v>
      </c>
      <c r="S54" s="12"/>
      <c r="U54" s="5"/>
    </row>
    <row r="55" spans="1:21" s="2" customFormat="1" hidden="1" x14ac:dyDescent="0.2">
      <c r="A55" s="1" t="str">
        <f>IF('Gas Gross'!A55="","",'Gas Gross'!A55)</f>
        <v/>
      </c>
      <c r="B55" s="1" t="str">
        <f>IF('Gas Gross'!B55="","",'Gas Gross'!B55)</f>
        <v/>
      </c>
      <c r="C55" s="1"/>
      <c r="D55" s="49" t="str">
        <f>IF('Gas Gross'!C55="","",'Gas Gross'!C55)</f>
        <v/>
      </c>
      <c r="E55" s="14" t="str">
        <f>IF('Gas Gross'!D55="","",'Gas Gross'!D55)</f>
        <v/>
      </c>
      <c r="F55" s="16" t="str">
        <f>IF('Gas Gross'!E55="","",'Gas Gross'!E55)</f>
        <v/>
      </c>
      <c r="G55" s="14">
        <f>IFERROR(VLOOKUP(A55,Net!$A:$D,3,0),0)</f>
        <v>0</v>
      </c>
      <c r="H55" s="16"/>
      <c r="I55" s="16">
        <f t="shared" si="2"/>
        <v>0</v>
      </c>
      <c r="J55" s="64">
        <f t="shared" si="3"/>
        <v>0</v>
      </c>
      <c r="K55" s="16">
        <f>IFERROR(VLOOKUP(A55,Net!$A:$D,4,0),0)</f>
        <v>0</v>
      </c>
      <c r="L55" s="16"/>
      <c r="M55" s="16">
        <f t="shared" si="4"/>
        <v>0</v>
      </c>
      <c r="N55" s="64">
        <f t="shared" si="5"/>
        <v>0</v>
      </c>
      <c r="O55" s="63">
        <f>'Gas Gross'!N55</f>
        <v>0</v>
      </c>
      <c r="P55" s="63">
        <f>'Gas Gross'!O55</f>
        <v>0</v>
      </c>
      <c r="Q55" s="63">
        <f t="shared" si="0"/>
        <v>0</v>
      </c>
      <c r="R55" s="64">
        <f t="shared" si="1"/>
        <v>0</v>
      </c>
      <c r="S55" s="12"/>
      <c r="U55" s="5"/>
    </row>
    <row r="56" spans="1:21" s="2" customFormat="1" hidden="1" x14ac:dyDescent="0.2">
      <c r="A56" s="1" t="str">
        <f>IF('Gas Gross'!A56="","",'Gas Gross'!A56)</f>
        <v/>
      </c>
      <c r="B56" s="1" t="str">
        <f>IF('Gas Gross'!B56="","",'Gas Gross'!B56)</f>
        <v/>
      </c>
      <c r="C56" s="1"/>
      <c r="D56" s="49" t="str">
        <f>IF('Gas Gross'!C56="","",'Gas Gross'!C56)</f>
        <v/>
      </c>
      <c r="E56" s="14" t="str">
        <f>IF('Gas Gross'!D56="","",'Gas Gross'!D56)</f>
        <v/>
      </c>
      <c r="F56" s="16" t="str">
        <f>IF('Gas Gross'!E56="","",'Gas Gross'!E56)</f>
        <v/>
      </c>
      <c r="G56" s="14">
        <f>IFERROR(VLOOKUP(A56,Net!$A:$D,3,0),0)</f>
        <v>0</v>
      </c>
      <c r="H56" s="16"/>
      <c r="I56" s="16">
        <f t="shared" si="2"/>
        <v>0</v>
      </c>
      <c r="J56" s="64">
        <f t="shared" si="3"/>
        <v>0</v>
      </c>
      <c r="K56" s="16">
        <f>IFERROR(VLOOKUP(A56,Net!$A:$D,4,0),0)</f>
        <v>0</v>
      </c>
      <c r="L56" s="16"/>
      <c r="M56" s="16">
        <f t="shared" si="4"/>
        <v>0</v>
      </c>
      <c r="N56" s="64">
        <f t="shared" si="5"/>
        <v>0</v>
      </c>
      <c r="O56" s="63">
        <f>'Gas Gross'!N56</f>
        <v>0</v>
      </c>
      <c r="P56" s="63">
        <f>'Gas Gross'!O56</f>
        <v>0</v>
      </c>
      <c r="Q56" s="63">
        <f t="shared" si="0"/>
        <v>0</v>
      </c>
      <c r="R56" s="64">
        <f t="shared" si="1"/>
        <v>0</v>
      </c>
      <c r="S56" s="12"/>
      <c r="U56" s="5"/>
    </row>
    <row r="57" spans="1:21" s="2" customFormat="1" hidden="1" x14ac:dyDescent="0.2">
      <c r="A57" s="1" t="str">
        <f>IF('Gas Gross'!A57="","",'Gas Gross'!A57)</f>
        <v/>
      </c>
      <c r="B57" s="1" t="str">
        <f>IF('Gas Gross'!B57="","",'Gas Gross'!B57)</f>
        <v/>
      </c>
      <c r="C57" s="1"/>
      <c r="D57" s="49" t="str">
        <f>IF('Gas Gross'!C57="","",'Gas Gross'!C57)</f>
        <v/>
      </c>
      <c r="E57" s="14" t="str">
        <f>IF('Gas Gross'!D57="","",'Gas Gross'!D57)</f>
        <v/>
      </c>
      <c r="F57" s="16" t="str">
        <f>IF('Gas Gross'!E57="","",'Gas Gross'!E57)</f>
        <v/>
      </c>
      <c r="G57" s="14">
        <f>IFERROR(VLOOKUP(A57,Net!$A:$D,3,0),0)</f>
        <v>0</v>
      </c>
      <c r="H57" s="16"/>
      <c r="I57" s="16">
        <f t="shared" si="2"/>
        <v>0</v>
      </c>
      <c r="J57" s="64">
        <f t="shared" si="3"/>
        <v>0</v>
      </c>
      <c r="K57" s="16">
        <f>IFERROR(VLOOKUP(A57,Net!$A:$D,4,0),0)</f>
        <v>0</v>
      </c>
      <c r="L57" s="16"/>
      <c r="M57" s="16">
        <f t="shared" si="4"/>
        <v>0</v>
      </c>
      <c r="N57" s="64">
        <f t="shared" si="5"/>
        <v>0</v>
      </c>
      <c r="O57" s="63">
        <f>'Gas Gross'!N57</f>
        <v>0</v>
      </c>
      <c r="P57" s="63">
        <f>'Gas Gross'!O57</f>
        <v>0</v>
      </c>
      <c r="Q57" s="63">
        <f t="shared" si="0"/>
        <v>0</v>
      </c>
      <c r="R57" s="64">
        <f t="shared" si="1"/>
        <v>0</v>
      </c>
      <c r="S57" s="12"/>
      <c r="U57" s="5"/>
    </row>
    <row r="58" spans="1:21" s="2" customFormat="1" hidden="1" x14ac:dyDescent="0.2">
      <c r="A58" s="1" t="str">
        <f>IF('Gas Gross'!A58="","",'Gas Gross'!A58)</f>
        <v/>
      </c>
      <c r="B58" s="1" t="str">
        <f>IF('Gas Gross'!B58="","",'Gas Gross'!B58)</f>
        <v/>
      </c>
      <c r="C58" s="1"/>
      <c r="D58" s="49" t="str">
        <f>IF('Gas Gross'!C58="","",'Gas Gross'!C58)</f>
        <v/>
      </c>
      <c r="E58" s="14" t="str">
        <f>IF('Gas Gross'!D58="","",'Gas Gross'!D58)</f>
        <v/>
      </c>
      <c r="F58" s="16" t="str">
        <f>IF('Gas Gross'!E58="","",'Gas Gross'!E58)</f>
        <v/>
      </c>
      <c r="G58" s="14">
        <f>IFERROR(VLOOKUP(A58,Net!$A:$D,3,0),0)</f>
        <v>0</v>
      </c>
      <c r="H58" s="16"/>
      <c r="I58" s="16">
        <f t="shared" si="2"/>
        <v>0</v>
      </c>
      <c r="J58" s="64">
        <f t="shared" si="3"/>
        <v>0</v>
      </c>
      <c r="K58" s="16">
        <f>IFERROR(VLOOKUP(A58,Net!$A:$D,4,0),0)</f>
        <v>0</v>
      </c>
      <c r="L58" s="16"/>
      <c r="M58" s="16">
        <f t="shared" si="4"/>
        <v>0</v>
      </c>
      <c r="N58" s="64">
        <f t="shared" si="5"/>
        <v>0</v>
      </c>
      <c r="O58" s="63">
        <f>'Gas Gross'!N58</f>
        <v>0</v>
      </c>
      <c r="P58" s="63">
        <f>'Gas Gross'!O58</f>
        <v>0</v>
      </c>
      <c r="Q58" s="63">
        <f t="shared" si="0"/>
        <v>0</v>
      </c>
      <c r="R58" s="64">
        <f t="shared" si="1"/>
        <v>0</v>
      </c>
      <c r="S58" s="12"/>
      <c r="U58" s="5"/>
    </row>
    <row r="59" spans="1:21" s="2" customFormat="1" hidden="1" x14ac:dyDescent="0.2">
      <c r="A59" s="1" t="str">
        <f>IF('Gas Gross'!A59="","",'Gas Gross'!A59)</f>
        <v/>
      </c>
      <c r="B59" s="1" t="str">
        <f>IF('Gas Gross'!B59="","",'Gas Gross'!B59)</f>
        <v/>
      </c>
      <c r="C59" s="1"/>
      <c r="D59" s="51" t="str">
        <f>IF('Gas Gross'!C59="","",'Gas Gross'!C59)</f>
        <v/>
      </c>
      <c r="E59" s="14" t="str">
        <f>IF('Gas Gross'!D59="","",'Gas Gross'!D59)</f>
        <v/>
      </c>
      <c r="F59" s="17" t="str">
        <f>IF('Gas Gross'!E59="","",'Gas Gross'!E59)</f>
        <v/>
      </c>
      <c r="G59" s="15">
        <f>IFERROR(VLOOKUP(A59,Net!$A:$D,3,0),0)</f>
        <v>0</v>
      </c>
      <c r="H59" s="17"/>
      <c r="I59" s="17">
        <f t="shared" si="2"/>
        <v>0</v>
      </c>
      <c r="J59" s="66">
        <f t="shared" si="3"/>
        <v>0</v>
      </c>
      <c r="K59" s="17">
        <f>IFERROR(VLOOKUP(A59,Net!$A:$D,4,0),0)</f>
        <v>0</v>
      </c>
      <c r="L59" s="17"/>
      <c r="M59" s="17">
        <f t="shared" si="4"/>
        <v>0</v>
      </c>
      <c r="N59" s="66">
        <f t="shared" si="5"/>
        <v>0</v>
      </c>
      <c r="O59" s="67">
        <f>'Gas Gross'!N59</f>
        <v>0</v>
      </c>
      <c r="P59" s="67">
        <f>'Gas Gross'!O59</f>
        <v>0</v>
      </c>
      <c r="Q59" s="67">
        <f t="shared" si="0"/>
        <v>0</v>
      </c>
      <c r="R59" s="66">
        <f t="shared" si="1"/>
        <v>0</v>
      </c>
      <c r="S59" s="12"/>
      <c r="T59" s="4"/>
      <c r="U59" s="3"/>
    </row>
    <row r="60" spans="1:21" s="2" customFormat="1" x14ac:dyDescent="0.2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3"/>
      <c r="T60" s="4"/>
      <c r="U60" s="3"/>
    </row>
    <row r="61" spans="1:21" x14ac:dyDescent="0.2">
      <c r="D61" s="68" t="s">
        <v>9</v>
      </c>
      <c r="E61" s="69">
        <f>SUM(E10:E59)</f>
        <v>198091</v>
      </c>
      <c r="F61" s="70"/>
      <c r="G61" s="44">
        <f>SUM(G10:G59)</f>
        <v>1005176.8448</v>
      </c>
      <c r="H61" s="44">
        <f>SUM(H10:H59)</f>
        <v>1082534.8479700363</v>
      </c>
      <c r="I61" s="44">
        <f>SUM(I10:I59)</f>
        <v>77358.003170036245</v>
      </c>
      <c r="J61" s="71">
        <f>IF(G61&gt;0,I61/G61,0)</f>
        <v>7.6959595289352464E-2</v>
      </c>
      <c r="K61" s="44">
        <f>SUM(K10:K59)</f>
        <v>11911.179502299119</v>
      </c>
      <c r="L61" s="44">
        <f>SUM(L10:L59)</f>
        <v>33409.587159999675</v>
      </c>
      <c r="M61" s="44">
        <f>SUM(M10:M59)</f>
        <v>21498.407657700558</v>
      </c>
      <c r="N61" s="71">
        <f>IF(K61&gt;0,M61/K61,0)</f>
        <v>1.8048932646469558</v>
      </c>
      <c r="O61" s="72">
        <f>SUM(O10:O59)</f>
        <v>6405369.2499252921</v>
      </c>
      <c r="P61" s="72">
        <f>SUM(P10:P59)</f>
        <v>4637222.8000000007</v>
      </c>
      <c r="Q61" s="72">
        <f>SUM(Q10:Q59)</f>
        <v>-1768146.4499252923</v>
      </c>
      <c r="R61" s="66">
        <f t="shared" si="1"/>
        <v>-0.27604129924998699</v>
      </c>
      <c r="S61" s="47"/>
    </row>
    <row r="63" spans="1:21" x14ac:dyDescent="0.2">
      <c r="D63" s="48"/>
      <c r="E63" s="21"/>
      <c r="F63" s="22"/>
      <c r="G63" s="73" t="s">
        <v>2</v>
      </c>
      <c r="H63" s="73" t="s">
        <v>3</v>
      </c>
      <c r="I63" s="23"/>
      <c r="J63" s="22"/>
      <c r="K63" s="73" t="s">
        <v>2</v>
      </c>
      <c r="L63" s="73" t="s">
        <v>3</v>
      </c>
      <c r="M63" s="23"/>
      <c r="N63" s="22"/>
      <c r="O63" s="23"/>
      <c r="P63" s="23"/>
      <c r="Q63" s="23"/>
      <c r="R63" s="22"/>
    </row>
    <row r="64" spans="1:21" x14ac:dyDescent="0.2">
      <c r="D64" s="49"/>
      <c r="E64" s="25"/>
      <c r="F64" s="26"/>
      <c r="G64" s="76" t="s">
        <v>24</v>
      </c>
      <c r="H64" s="76" t="s">
        <v>24</v>
      </c>
      <c r="I64" s="27"/>
      <c r="J64" s="28" t="s">
        <v>6</v>
      </c>
      <c r="K64" s="76" t="s">
        <v>25</v>
      </c>
      <c r="L64" s="76" t="s">
        <v>25</v>
      </c>
      <c r="M64" s="27"/>
      <c r="N64" s="28" t="s">
        <v>6</v>
      </c>
      <c r="O64" s="27" t="s">
        <v>2</v>
      </c>
      <c r="P64" s="27" t="s">
        <v>3</v>
      </c>
      <c r="Q64" s="27"/>
      <c r="R64" s="28" t="s">
        <v>6</v>
      </c>
      <c r="S64" s="50"/>
    </row>
    <row r="65" spans="4:19" x14ac:dyDescent="0.2">
      <c r="D65" s="51" t="s">
        <v>12</v>
      </c>
      <c r="E65" s="109" t="s">
        <v>10</v>
      </c>
      <c r="F65" s="110"/>
      <c r="G65" s="77" t="s">
        <v>23</v>
      </c>
      <c r="H65" s="77" t="s">
        <v>23</v>
      </c>
      <c r="I65" s="29" t="s">
        <v>4</v>
      </c>
      <c r="J65" s="52" t="s">
        <v>7</v>
      </c>
      <c r="K65" s="77" t="s">
        <v>23</v>
      </c>
      <c r="L65" s="77" t="s">
        <v>23</v>
      </c>
      <c r="M65" s="29" t="s">
        <v>4</v>
      </c>
      <c r="N65" s="52" t="s">
        <v>7</v>
      </c>
      <c r="O65" s="29" t="s">
        <v>8</v>
      </c>
      <c r="P65" s="29" t="s">
        <v>8</v>
      </c>
      <c r="Q65" s="29" t="s">
        <v>4</v>
      </c>
      <c r="R65" s="52" t="s">
        <v>7</v>
      </c>
      <c r="S65" s="53"/>
    </row>
    <row r="66" spans="4:19" x14ac:dyDescent="0.2">
      <c r="D66" s="48" t="s">
        <v>13</v>
      </c>
      <c r="E66" s="14">
        <f>SUMIF($B$10:$B$59,"Res",E10:E59)</f>
        <v>167481</v>
      </c>
      <c r="F66" s="35"/>
      <c r="G66" s="54">
        <f t="shared" ref="G66:I66" si="6">SUMIF($B$10:$B$59,"Res",G10:G59)</f>
        <v>542854.95200000005</v>
      </c>
      <c r="H66" s="55">
        <f t="shared" si="6"/>
        <v>775225.18459003628</v>
      </c>
      <c r="I66" s="55">
        <f t="shared" si="6"/>
        <v>232370.2325900362</v>
      </c>
      <c r="J66" s="64">
        <f>IF(G66&gt;0,I66/G66,0)</f>
        <v>0.4280521559837151</v>
      </c>
      <c r="K66" s="54">
        <f t="shared" ref="K66:M66" si="7">SUMIF($B$10:$B$59,"Res",K10:K59)</f>
        <v>5789.0193684203487</v>
      </c>
      <c r="L66" s="55">
        <f t="shared" si="7"/>
        <v>11750.583419999681</v>
      </c>
      <c r="M66" s="55">
        <f t="shared" si="7"/>
        <v>5961.564051579333</v>
      </c>
      <c r="N66" s="64">
        <f>IF(K66&gt;0,M66/K66,0)</f>
        <v>1.0298055114654188</v>
      </c>
      <c r="O66" s="33">
        <f t="shared" ref="O66:Q66" si="8">SUMIF($B$10:$B$59,"Res",O10:O59)</f>
        <v>3921636.5542178536</v>
      </c>
      <c r="P66" s="33">
        <f t="shared" si="8"/>
        <v>3633738.7272105347</v>
      </c>
      <c r="Q66" s="33">
        <f t="shared" si="8"/>
        <v>-287897.82700731873</v>
      </c>
      <c r="R66" s="64">
        <f t="shared" ref="R66:R69" si="9">IF(O66&gt;0,Q66/O66,0)</f>
        <v>-7.3412674282035351E-2</v>
      </c>
    </row>
    <row r="67" spans="4:19" x14ac:dyDescent="0.2">
      <c r="D67" s="49" t="s">
        <v>14</v>
      </c>
      <c r="E67" s="14">
        <f>SUMIF($B$10:$B$59,"NonRes",E10:E59)</f>
        <v>30563</v>
      </c>
      <c r="F67" s="35"/>
      <c r="G67" s="56">
        <f>SUMIF($B$10:$B$59,"NonRes",G10:G59)</f>
        <v>462321.89280000003</v>
      </c>
      <c r="H67" s="85">
        <f>SUMIF($B$10:$B$59,"NonRes",H10:H59)</f>
        <v>307309.66338000004</v>
      </c>
      <c r="I67" s="85">
        <f>SUMIF($B$10:$B$59,"NonRes",I10:I59)</f>
        <v>-155012.22941999996</v>
      </c>
      <c r="J67" s="64">
        <f>IF(G67&gt;0,I67/G67,0)</f>
        <v>-0.33529069644784937</v>
      </c>
      <c r="K67" s="56">
        <f>SUMIF($B$10:$B$59,"NonRes",K10:K59)</f>
        <v>6122.1601338787714</v>
      </c>
      <c r="L67" s="85">
        <f>SUMIF($B$10:$B$59,"NonRes",L10:L59)</f>
        <v>21659.003739999996</v>
      </c>
      <c r="M67" s="85">
        <f>SUMIF($B$10:$B$59,"NonRes",M10:M59)</f>
        <v>15536.843606121227</v>
      </c>
      <c r="N67" s="64">
        <f>IF(K67&gt;0,M67/K67,0)</f>
        <v>2.5378041845301529</v>
      </c>
      <c r="O67" s="86">
        <f>SUMIF($B$10:$B$59,"NonRes",O10:O59)</f>
        <v>1938732.6957074387</v>
      </c>
      <c r="P67" s="34">
        <f>SUMIF($B$10:$B$59,"NonRes",P10:P59)</f>
        <v>509441.62278946541</v>
      </c>
      <c r="Q67" s="34">
        <f>SUMIF($B$10:$B$59,"NonRes",Q10:Q59)</f>
        <v>-1429291.0729179734</v>
      </c>
      <c r="R67" s="64">
        <f t="shared" ref="R67" si="10">IF(O67&gt;0,Q67/O67,0)</f>
        <v>-0.73722957067912276</v>
      </c>
    </row>
    <row r="68" spans="4:19" x14ac:dyDescent="0.2">
      <c r="D68" s="49" t="s">
        <v>35</v>
      </c>
      <c r="E68" s="14">
        <f>SUMIF($B$10:$B$59,"Other",E10:E59)</f>
        <v>47</v>
      </c>
      <c r="F68" s="35"/>
      <c r="G68" s="56">
        <f>SUMIF($B$10:$B$59,"Other",G10:G59)</f>
        <v>0</v>
      </c>
      <c r="H68" s="57">
        <f>SUMIF($B$10:$B$59,"Other",H10:H59)</f>
        <v>0</v>
      </c>
      <c r="I68" s="57">
        <f>SUMIF($B$10:$B$59,"Other",I10:I59)</f>
        <v>0</v>
      </c>
      <c r="J68" s="64">
        <f>IF(G68&gt;0,I68/G68,0)</f>
        <v>0</v>
      </c>
      <c r="K68" s="56">
        <f>SUMIF($B$10:$B$59,"Other",K10:K59)</f>
        <v>0</v>
      </c>
      <c r="L68" s="57">
        <f>SUMIF($B$10:$B$59,"Other",L10:L59)</f>
        <v>0</v>
      </c>
      <c r="M68" s="57">
        <f>SUMIF($B$10:$B$59,"Other",M10:M59)</f>
        <v>0</v>
      </c>
      <c r="N68" s="64">
        <f>IF(K68&gt;0,M68/K68,0)</f>
        <v>0</v>
      </c>
      <c r="O68" s="41">
        <f>SUMIF($B$10:$B$59,"Other",O10:O59)</f>
        <v>545000</v>
      </c>
      <c r="P68" s="41">
        <f>SUMIF($B$10:$B$59,"Other",P10:P59)</f>
        <v>494042.45</v>
      </c>
      <c r="Q68" s="41">
        <f>SUMIF($B$10:$B$59,"Other",Q10:Q59)</f>
        <v>-50957.549999999981</v>
      </c>
      <c r="R68" s="66">
        <f t="shared" si="9"/>
        <v>-9.3500091743119226E-2</v>
      </c>
    </row>
    <row r="69" spans="4:19" x14ac:dyDescent="0.2">
      <c r="D69" s="9" t="s">
        <v>9</v>
      </c>
      <c r="E69" s="42">
        <f>SUM(E66:E68)</f>
        <v>198091</v>
      </c>
      <c r="F69" s="43"/>
      <c r="G69" s="58">
        <f>SUM(G66:G68)</f>
        <v>1005176.8448000001</v>
      </c>
      <c r="H69" s="58">
        <f>SUM(H66:H68)</f>
        <v>1082534.8479700363</v>
      </c>
      <c r="I69" s="58">
        <f>SUM(I66:I68)</f>
        <v>77358.003170036245</v>
      </c>
      <c r="J69" s="71">
        <f>IF(G69&gt;0,I69/G69,0)</f>
        <v>7.695959528935245E-2</v>
      </c>
      <c r="K69" s="58">
        <f>SUM(K66:K68)</f>
        <v>11911.179502299121</v>
      </c>
      <c r="L69" s="58">
        <f>SUM(L66:L68)</f>
        <v>33409.587159999675</v>
      </c>
      <c r="M69" s="58">
        <f>SUM(M66:M68)</f>
        <v>21498.407657700562</v>
      </c>
      <c r="N69" s="71">
        <f>IF(K69&gt;0,M69/K69,0)</f>
        <v>1.8048932646469558</v>
      </c>
      <c r="O69" s="72">
        <f>SUM(O66:O68)</f>
        <v>6405369.2499252921</v>
      </c>
      <c r="P69" s="72">
        <f>SUM(P66:P68)</f>
        <v>4637222.8</v>
      </c>
      <c r="Q69" s="72">
        <f>SUM(Q66:Q68)</f>
        <v>-1768146.4499252921</v>
      </c>
      <c r="R69" s="66">
        <f t="shared" si="9"/>
        <v>-0.27604129924998694</v>
      </c>
    </row>
    <row r="70" spans="4:19" x14ac:dyDescent="0.2">
      <c r="E70" s="47"/>
      <c r="P70" s="50"/>
    </row>
    <row r="71" spans="4:19" x14ac:dyDescent="0.2">
      <c r="D71" s="59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3" spans="4:19" ht="12.75" customHeight="1" x14ac:dyDescent="0.4">
      <c r="G73" s="60"/>
    </row>
  </sheetData>
  <mergeCells count="6">
    <mergeCell ref="E65:F65"/>
    <mergeCell ref="D2:R2"/>
    <mergeCell ref="D3:R3"/>
    <mergeCell ref="D4:R4"/>
    <mergeCell ref="D5:R5"/>
    <mergeCell ref="E9:F9"/>
  </mergeCells>
  <conditionalFormatting sqref="A10:A59">
    <cfRule type="duplicateValues" dxfId="0" priority="1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Header>&amp;R&amp;"-,Regular"&amp;11 2020 Exhibit B
Plan v Actual Variances by Program
EEP-2018-0002</oddHeader>
    <oddFooter><![CDATA[&C&"-,Regular"&11Page &P of &N&R&"-,Regular"&11&F]]>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88A7-5646-4FEB-8CCD-8D91132C3876}">
  <sheetPr codeName="Sheet5">
    <tabColor theme="3"/>
  </sheetPr>
  <dimension ref="A3:E48"/>
  <sheetViews>
    <sheetView topLeftCell="A19" zoomScaleNormal="100" workbookViewId="0">
      <selection activeCell="B46" sqref="B46"/>
    </sheetView>
  </sheetViews>
  <sheetFormatPr defaultColWidth="9.140625" defaultRowHeight="15" outlineLevelCol="1" x14ac:dyDescent="0.25"/>
  <cols>
    <col min="1" max="1" customWidth="true" style="80" width="15.28515625" outlineLevel="1" collapsed="false"/>
    <col min="2" max="2" customWidth="true" style="80" width="37.0" collapsed="false"/>
    <col min="3" max="3" customWidth="true" style="80" width="23.0" collapsed="false"/>
    <col min="4" max="4" customWidth="true" style="80" width="21.42578125" collapsed="false"/>
    <col min="5" max="16384" style="80" width="9.140625" collapsed="false"/>
  </cols>
  <sheetData>
    <row r="3" spans="1:5" ht="30" x14ac:dyDescent="0.25">
      <c r="C3" s="91" t="s">
        <v>45</v>
      </c>
      <c r="D3" s="91" t="s">
        <v>46</v>
      </c>
    </row>
    <row r="4" spans="1:5" x14ac:dyDescent="0.25">
      <c r="C4" s="81">
        <v>2020</v>
      </c>
      <c r="D4" s="81">
        <v>2020</v>
      </c>
    </row>
    <row r="5" spans="1:5" x14ac:dyDescent="0.25">
      <c r="A5" s="80" t="s">
        <v>20</v>
      </c>
      <c r="B5" s="82" t="s">
        <v>26</v>
      </c>
    </row>
    <row r="6" spans="1:5" x14ac:dyDescent="0.25">
      <c r="B6" s="88" t="s">
        <v>36</v>
      </c>
      <c r="C6" s="89" t="s">
        <v>37</v>
      </c>
      <c r="D6" s="89" t="s">
        <v>37</v>
      </c>
      <c r="E6" s="88"/>
    </row>
    <row r="7" spans="1:5" x14ac:dyDescent="0.25">
      <c r="B7" s="88" t="s">
        <v>38</v>
      </c>
      <c r="C7" s="89">
        <v>2020</v>
      </c>
      <c r="D7" s="89">
        <v>2020</v>
      </c>
    </row>
    <row r="8" spans="1:5" x14ac:dyDescent="0.25">
      <c r="A8" s="80">
        <v>17802</v>
      </c>
      <c r="B8" s="80" t="s">
        <v>27</v>
      </c>
      <c r="C8" s="84">
        <v>1796084.8100000003</v>
      </c>
      <c r="D8" s="84">
        <v>1655.5961207342459</v>
      </c>
    </row>
    <row r="9" spans="1:5" x14ac:dyDescent="0.25">
      <c r="A9" s="80">
        <v>17808</v>
      </c>
      <c r="B9" s="92" t="s">
        <v>48</v>
      </c>
      <c r="C9" s="80">
        <v>4649884.8</v>
      </c>
      <c r="D9" s="80">
        <v>545.9310574136457</v>
      </c>
    </row>
    <row r="10" spans="1:5" x14ac:dyDescent="0.25">
      <c r="A10" s="80">
        <v>17860</v>
      </c>
      <c r="B10" s="80" t="s">
        <v>29</v>
      </c>
      <c r="C10" s="80">
        <v>29499800</v>
      </c>
      <c r="D10" s="80">
        <v>9599.6495941435878</v>
      </c>
    </row>
    <row r="11" spans="1:5" x14ac:dyDescent="0.25">
      <c r="A11" s="80">
        <v>17857</v>
      </c>
      <c r="B11" s="80" t="s">
        <v>28</v>
      </c>
      <c r="C11" s="80">
        <v>2890863.0300000003</v>
      </c>
      <c r="D11" s="80">
        <v>402.36065888277847</v>
      </c>
    </row>
    <row r="12" spans="1:5" x14ac:dyDescent="0.25">
      <c r="A12" s="80">
        <v>17839</v>
      </c>
      <c r="B12" s="80" t="s">
        <v>32</v>
      </c>
      <c r="C12" s="80">
        <v>72662.739999999991</v>
      </c>
      <c r="D12" s="80">
        <v>28.329348816029142</v>
      </c>
    </row>
    <row r="13" spans="1:5" x14ac:dyDescent="0.25">
      <c r="B13" s="83" t="s">
        <v>9</v>
      </c>
      <c r="C13" s="83">
        <v>38909295.380000003</v>
      </c>
      <c r="D13" s="83">
        <v>12231.866779990287</v>
      </c>
    </row>
    <row r="15" spans="1:5" x14ac:dyDescent="0.25">
      <c r="B15" s="88"/>
      <c r="C15" s="88" t="s">
        <v>37</v>
      </c>
      <c r="D15" s="88" t="s">
        <v>37</v>
      </c>
    </row>
    <row r="16" spans="1:5" x14ac:dyDescent="0.25">
      <c r="B16" s="88" t="s">
        <v>39</v>
      </c>
      <c r="C16" s="88">
        <v>2020</v>
      </c>
      <c r="D16" s="88">
        <v>2020</v>
      </c>
    </row>
    <row r="17" spans="1:4" x14ac:dyDescent="0.25">
      <c r="A17" s="80">
        <v>17805</v>
      </c>
      <c r="B17" s="80" t="s">
        <v>30</v>
      </c>
      <c r="C17" s="80">
        <v>18803398.5</v>
      </c>
      <c r="D17" s="80">
        <v>6688.6692676233233</v>
      </c>
    </row>
    <row r="18" spans="1:4" x14ac:dyDescent="0.25">
      <c r="A18" s="80">
        <v>17817</v>
      </c>
      <c r="B18" s="87" t="s">
        <v>40</v>
      </c>
      <c r="C18" s="80">
        <v>51222450.800000012</v>
      </c>
      <c r="D18" s="80">
        <v>9953.8910543634975</v>
      </c>
    </row>
    <row r="19" spans="1:4" x14ac:dyDescent="0.25">
      <c r="A19" s="80">
        <v>17804</v>
      </c>
      <c r="B19" s="87" t="s">
        <v>31</v>
      </c>
      <c r="C19" s="80">
        <v>20863253.999999996</v>
      </c>
      <c r="D19" s="80">
        <v>4468.3864915572221</v>
      </c>
    </row>
    <row r="20" spans="1:4" x14ac:dyDescent="0.25">
      <c r="A20" s="80">
        <v>17813</v>
      </c>
      <c r="B20" s="92" t="s">
        <v>49</v>
      </c>
      <c r="C20" s="80">
        <v>2510599.6</v>
      </c>
      <c r="D20" s="80">
        <v>549.89286120619124</v>
      </c>
    </row>
    <row r="21" spans="1:4" x14ac:dyDescent="0.25">
      <c r="B21" s="83" t="s">
        <v>9</v>
      </c>
      <c r="C21" s="83">
        <v>93399702.900000006</v>
      </c>
      <c r="D21" s="83">
        <v>21660.839674750234</v>
      </c>
    </row>
    <row r="23" spans="1:4" x14ac:dyDescent="0.25">
      <c r="B23" s="83" t="s">
        <v>41</v>
      </c>
      <c r="C23" s="83">
        <v>132308998.28</v>
      </c>
      <c r="D23" s="83">
        <v>33892.706454740517</v>
      </c>
    </row>
    <row r="25" spans="1:4" x14ac:dyDescent="0.25">
      <c r="B25" s="88"/>
      <c r="C25" s="88" t="s">
        <v>37</v>
      </c>
      <c r="D25" s="88" t="s">
        <v>37</v>
      </c>
    </row>
    <row r="26" spans="1:4" x14ac:dyDescent="0.25">
      <c r="B26" s="88" t="s">
        <v>42</v>
      </c>
      <c r="C26" s="88">
        <v>2020</v>
      </c>
      <c r="D26" s="88">
        <v>2020</v>
      </c>
    </row>
    <row r="27" spans="1:4" x14ac:dyDescent="0.25">
      <c r="A27" s="80">
        <v>17831</v>
      </c>
      <c r="B27" s="92" t="s">
        <v>50</v>
      </c>
      <c r="C27" s="80">
        <v>488100</v>
      </c>
      <c r="D27" s="80">
        <v>41016.69751943725</v>
      </c>
    </row>
    <row r="28" spans="1:4" x14ac:dyDescent="0.25">
      <c r="A28" s="80">
        <v>17836</v>
      </c>
      <c r="B28" s="80" t="s">
        <v>33</v>
      </c>
      <c r="C28" s="80">
        <v>2770016</v>
      </c>
      <c r="D28" s="80">
        <v>230811.58550811585</v>
      </c>
    </row>
    <row r="29" spans="1:4" x14ac:dyDescent="0.25">
      <c r="B29" s="83" t="s">
        <v>43</v>
      </c>
      <c r="C29" s="83">
        <v>3258116</v>
      </c>
      <c r="D29" s="83">
        <v>271828.28302755312</v>
      </c>
    </row>
    <row r="31" spans="1:4" x14ac:dyDescent="0.25">
      <c r="B31" s="83" t="s">
        <v>44</v>
      </c>
      <c r="C31" s="83">
        <v>135567114.28</v>
      </c>
      <c r="D31" s="83">
        <v>305720.9894822936</v>
      </c>
    </row>
    <row r="34" spans="1:4" x14ac:dyDescent="0.25">
      <c r="B34" s="90" t="s">
        <v>34</v>
      </c>
      <c r="C34" s="88" t="s">
        <v>37</v>
      </c>
      <c r="D34" s="88" t="s">
        <v>37</v>
      </c>
    </row>
    <row r="35" spans="1:4" x14ac:dyDescent="0.25">
      <c r="B35" s="88" t="s">
        <v>38</v>
      </c>
      <c r="C35" s="88">
        <v>2020</v>
      </c>
      <c r="D35" s="88">
        <v>2020</v>
      </c>
    </row>
    <row r="36" spans="1:4" x14ac:dyDescent="0.25">
      <c r="A36" s="80">
        <v>98856</v>
      </c>
      <c r="B36" s="87" t="s">
        <v>27</v>
      </c>
      <c r="C36" s="80">
        <v>291700.15200000006</v>
      </c>
      <c r="D36" s="80">
        <v>4820.2993580229058</v>
      </c>
    </row>
    <row r="37" spans="1:4" x14ac:dyDescent="0.25">
      <c r="A37" s="80">
        <v>98855</v>
      </c>
      <c r="B37" s="92" t="s">
        <v>48</v>
      </c>
      <c r="C37" s="80">
        <v>214508.79999999999</v>
      </c>
      <c r="D37" s="80">
        <v>587.69534246575358</v>
      </c>
    </row>
    <row r="38" spans="1:4" x14ac:dyDescent="0.25">
      <c r="A38" s="80">
        <v>98854</v>
      </c>
      <c r="B38" s="80" t="s">
        <v>32</v>
      </c>
      <c r="C38" s="80">
        <v>36646</v>
      </c>
      <c r="D38" s="80">
        <v>381.02466793168873</v>
      </c>
    </row>
    <row r="39" spans="1:4" x14ac:dyDescent="0.25">
      <c r="B39" s="83" t="s">
        <v>9</v>
      </c>
      <c r="C39" s="83">
        <v>542854.95200000005</v>
      </c>
      <c r="D39" s="83">
        <v>5789.0193684203487</v>
      </c>
    </row>
    <row r="41" spans="1:4" x14ac:dyDescent="0.25">
      <c r="B41" s="88"/>
      <c r="C41" s="88" t="s">
        <v>37</v>
      </c>
      <c r="D41" s="88" t="s">
        <v>37</v>
      </c>
    </row>
    <row r="42" spans="1:4" x14ac:dyDescent="0.25">
      <c r="B42" s="88" t="s">
        <v>39</v>
      </c>
      <c r="C42" s="88">
        <v>2020</v>
      </c>
      <c r="D42" s="88">
        <v>2020</v>
      </c>
    </row>
    <row r="43" spans="1:4" x14ac:dyDescent="0.25">
      <c r="A43" s="80">
        <v>98858</v>
      </c>
      <c r="B43" s="80" t="s">
        <v>30</v>
      </c>
      <c r="C43" s="80">
        <v>53170.679999999993</v>
      </c>
      <c r="D43" s="80">
        <v>657.7770059375714</v>
      </c>
    </row>
    <row r="44" spans="1:4" x14ac:dyDescent="0.25">
      <c r="A44" s="80">
        <v>98859</v>
      </c>
      <c r="B44" s="80" t="s">
        <v>40</v>
      </c>
      <c r="C44" s="80">
        <v>169451.21280000001</v>
      </c>
      <c r="D44" s="80">
        <v>1782.7022665772697</v>
      </c>
    </row>
    <row r="45" spans="1:4" x14ac:dyDescent="0.25">
      <c r="A45" s="80">
        <v>98850</v>
      </c>
      <c r="B45" s="92" t="s">
        <v>49</v>
      </c>
      <c r="C45" s="80">
        <v>239700</v>
      </c>
      <c r="D45" s="80">
        <v>3681.68086136393</v>
      </c>
    </row>
    <row r="46" spans="1:4" x14ac:dyDescent="0.25">
      <c r="B46" s="83" t="s">
        <v>9</v>
      </c>
      <c r="C46" s="83">
        <v>462321.89280000003</v>
      </c>
      <c r="D46" s="83">
        <v>6122.1601338787714</v>
      </c>
    </row>
    <row r="48" spans="1:4" x14ac:dyDescent="0.25">
      <c r="B48" s="83" t="s">
        <v>44</v>
      </c>
      <c r="C48" s="83">
        <v>1005176.8448000001</v>
      </c>
      <c r="D48" s="83">
        <v>11911.179502299121</v>
      </c>
    </row>
  </sheetData>
  <pageMargins left="0.7" right="0.7" top="0.75" bottom="0.75" header="0.3" footer="0.3"/>
  <pageSetup scale="47" fitToWidth="2" orientation="landscape" r:id="rId1"/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Props1.xml><?xml version="1.0" encoding="utf-8"?>
<ds:datastoreItem xmlns:ds="http://schemas.openxmlformats.org/officeDocument/2006/customXml" ds:itemID="{AA731715-97EE-434D-8EDF-31D5C38D7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B29D5B-1C3F-47BB-847E-D3E9586EF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C9A283-A017-478A-9E45-CE87A4673469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1B0BF35-30BF-46B2-B31C-608546DD1474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Elec Gross</vt:lpstr>
      <vt:lpstr>Elec Net</vt:lpstr>
      <vt:lpstr>Gas Gross</vt:lpstr>
      <vt:lpstr>Gas Net</vt:lpstr>
      <vt:lpstr>Net</vt:lpstr>
      <vt:lpstr>'Elec Gross'!Print_Area</vt:lpstr>
      <vt:lpstr>'Elec Net'!Print_Area</vt:lpstr>
      <vt:lpstr>'Gas Gross'!Print_Area</vt:lpstr>
      <vt:lpstr>'Gas Net'!Print_Area</vt:lpstr>
      <vt:lpstr>Net!Print_Titles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2004-04-20T20:14:47Z</dcterms:created>
  <dc:creator>Administrator</dc:creator>
  <cp:lastModifiedBy>Vyncke, Laura M</cp:lastModifiedBy>
  <cp:lastPrinted>2021-04-09T18:28:49Z</cp:lastPrinted>
  <dcterms:modified xsi:type="dcterms:W3CDTF">2021-04-28T16:35:52Z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  <property fmtid="{D5CDD505-2E9C-101B-9397-08002B2CF9AE}" pid="3" name="WorkbookGuid">
    <vt:lpwstr>9baf80ca-847a-4967-975a-c145d8db251a</vt:lpwstr>
  </property>
  <property fmtid="{D5CDD505-2E9C-101B-9397-08002B2CF9AE}" pid="4" name="Workbook id">
    <vt:lpwstr>9545f90b-974b-4ebe-a7a6-cbdca170ca6e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</Properties>
</file>