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>
    <mc:Choice Requires="x15">
      <x15ac:absPath xmlns:x15ac="http://schemas.microsoft.com/office/spreadsheetml/2010/11/ac" url="W:\Corporate Legal\Regulatory Legal\IUB\Energy Efficiency Plans (EEP)\EEP-2018-0002 MEC\Annual Reports\2020\"/>
    </mc:Choice>
  </mc:AlternateContent>
  <xr:revisionPtr revIDLastSave="0" documentId="13_ncr:1_{9B59AB2F-764B-41B5-83F9-DB648CBC65BB}" xr6:coauthVersionLast="45" xr6:coauthVersionMax="45" xr10:uidLastSave="{00000000-0000-0000-0000-000000000000}"/>
  <bookViews>
    <workbookView xWindow="-120" yWindow="-120" windowWidth="29040" windowHeight="15840" tabRatio="597" xr2:uid="{00000000-000D-0000-FFFF-FFFF00000000}"/>
  </bookViews>
  <sheets>
    <sheet name="Total" sheetId="3" r:id="rId1"/>
    <sheet name="Elec" sheetId="4" r:id="rId2"/>
    <sheet name="Gas" sheetId="5" r:id="rId3"/>
  </sheets>
  <externalReferences>
    <externalReference r:id="rId4"/>
  </externalReferences>
  <definedNames>
    <definedName name="IPSTotalM">'[1]Totalexpd '!#REF!</definedName>
    <definedName name="IPSTotalYTD">'[1]Totalexpd '!#REF!</definedName>
    <definedName name="IPTotalM">'[1]Totalexpd '!#REF!</definedName>
    <definedName name="IPTotalYTD">'[1]Totalexpd '!#REF!</definedName>
    <definedName name="LaborAll1990">'[1]Totalexpd '!#REF!</definedName>
    <definedName name="LaborAll1991">'[1]Totalexpd '!#REF!</definedName>
    <definedName name="LaborAll1992">'[1]Totalexpd '!#REF!</definedName>
    <definedName name="NonlabAll1990">'[1]Totalexpd '!#REF!</definedName>
    <definedName name="NonlabAll1991">'[1]Totalexpd '!#REF!</definedName>
    <definedName name="NonlabAll1992">'[1]Totalexpd '!#REF!</definedName>
    <definedName name="PTDLaborAll">'[1]Totalexpd '!#REF!</definedName>
    <definedName name="PTDnonlabAll">'[1]Totalexpd '!#REF!</definedName>
    <definedName name="PTDTotal">'[1]Totalexpd '!#REF!</definedName>
    <definedName name="YTDLabor">'[1]Totalexpd '!#REF!</definedName>
    <definedName name="YTDlaborAll">'[1]Totalexpd '!#REF!</definedName>
    <definedName name="YTDNonlabAll">'[1]Totalexpd '!#REF!</definedName>
    <definedName name="YTDTotal">'[1]Totalexpd '!#REF!</definedName>
    <definedName name="YTDTotalLabor">'[1]Totalexpd '!#REF!</definedName>
    <definedName name="YTDTotalLaborAlloc">'[1]Totalexpd '!#REF!</definedName>
    <definedName name="YTDTotalNonlabor">'[1]Totalexpd '!#REF!</definedName>
    <definedName name="YTDTotalNonlaborAlloc">'[1]Totalexpd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5" l="1"/>
  <c r="N21" i="5" s="1"/>
  <c r="L21" i="5"/>
  <c r="M22" i="4"/>
  <c r="L22" i="4"/>
  <c r="K21" i="5" l="1"/>
  <c r="J21" i="5"/>
  <c r="I21" i="5"/>
  <c r="H21" i="5"/>
  <c r="G21" i="5"/>
  <c r="F21" i="5"/>
  <c r="E21" i="5"/>
  <c r="D21" i="5"/>
  <c r="N11" i="5"/>
  <c r="N20" i="5"/>
  <c r="N19" i="5"/>
  <c r="N18" i="5"/>
  <c r="N17" i="5"/>
  <c r="N16" i="5"/>
  <c r="N15" i="5"/>
  <c r="N14" i="5"/>
  <c r="N13" i="5"/>
  <c r="N12" i="5"/>
  <c r="N10" i="5"/>
  <c r="N9" i="5"/>
  <c r="N22" i="4"/>
  <c r="K22" i="4"/>
  <c r="J22" i="4"/>
  <c r="I22" i="4"/>
  <c r="H22" i="4"/>
  <c r="G22" i="4"/>
  <c r="F22" i="4"/>
  <c r="E22" i="4"/>
  <c r="D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K29" i="4"/>
  <c r="K31" i="4" s="1"/>
  <c r="J29" i="4"/>
  <c r="I29" i="4"/>
  <c r="H29" i="4"/>
  <c r="H31" i="4" s="1"/>
  <c r="G29" i="4"/>
  <c r="F29" i="4"/>
  <c r="E29" i="4"/>
  <c r="D29" i="4"/>
  <c r="D31" i="4" s="1"/>
  <c r="L29" i="4"/>
  <c r="L31" i="4" s="1"/>
  <c r="I31" i="4" l="1"/>
  <c r="E31" i="4"/>
  <c r="G31" i="4"/>
  <c r="F31" i="4"/>
  <c r="J31" i="4"/>
  <c r="E9" i="3"/>
  <c r="M29" i="4" l="1"/>
  <c r="C3" i="5"/>
  <c r="C3" i="4"/>
  <c r="M31" i="4" l="1"/>
  <c r="N31" i="4" s="1"/>
  <c r="N29" i="4"/>
  <c r="K9" i="3"/>
  <c r="I10" i="3"/>
  <c r="I11" i="3"/>
  <c r="I13" i="3"/>
  <c r="I17" i="3"/>
  <c r="I28" i="3"/>
  <c r="I21" i="3"/>
  <c r="K10" i="3"/>
  <c r="K11" i="3"/>
  <c r="K14" i="3"/>
  <c r="K19" i="3"/>
  <c r="K17" i="3"/>
  <c r="K28" i="3"/>
  <c r="J10" i="3"/>
  <c r="J11" i="3"/>
  <c r="J12" i="3"/>
  <c r="J13" i="3"/>
  <c r="J17" i="3"/>
  <c r="J28" i="3"/>
  <c r="J19" i="3"/>
  <c r="J9" i="3"/>
  <c r="I9" i="3"/>
  <c r="I27" i="3"/>
  <c r="I12" i="3"/>
  <c r="I14" i="3"/>
  <c r="I15" i="3"/>
  <c r="I18" i="3"/>
  <c r="H10" i="3"/>
  <c r="H15" i="3"/>
  <c r="H21" i="3"/>
  <c r="H17" i="3"/>
  <c r="H19" i="3"/>
  <c r="H9" i="3"/>
  <c r="G10" i="3"/>
  <c r="G11" i="3"/>
  <c r="G27" i="3"/>
  <c r="G12" i="3"/>
  <c r="G13" i="3"/>
  <c r="G14" i="3"/>
  <c r="G15" i="3"/>
  <c r="G16" i="3"/>
  <c r="G17" i="3"/>
  <c r="G28" i="3"/>
  <c r="G18" i="3"/>
  <c r="G19" i="3"/>
  <c r="G20" i="3"/>
  <c r="G21" i="3"/>
  <c r="G9" i="3"/>
  <c r="F10" i="3"/>
  <c r="F11" i="3"/>
  <c r="F13" i="3"/>
  <c r="F28" i="3"/>
  <c r="F17" i="3"/>
  <c r="F19" i="3"/>
  <c r="F9" i="3"/>
  <c r="E10" i="3"/>
  <c r="E11" i="3"/>
  <c r="E27" i="3"/>
  <c r="E12" i="3"/>
  <c r="E13" i="3"/>
  <c r="E14" i="3"/>
  <c r="E15" i="3"/>
  <c r="E16" i="3"/>
  <c r="E17" i="3"/>
  <c r="E28" i="3"/>
  <c r="E18" i="3"/>
  <c r="E19" i="3"/>
  <c r="E20" i="3"/>
  <c r="E21" i="3"/>
  <c r="D13" i="3"/>
  <c r="D19" i="3"/>
  <c r="E22" i="3" l="1"/>
  <c r="G22" i="3"/>
  <c r="I29" i="3"/>
  <c r="E29" i="3"/>
  <c r="G29" i="3"/>
  <c r="H13" i="3"/>
  <c r="D18" i="3"/>
  <c r="D12" i="3"/>
  <c r="F21" i="3"/>
  <c r="H12" i="3"/>
  <c r="F20" i="3"/>
  <c r="J20" i="3"/>
  <c r="K16" i="3"/>
  <c r="F14" i="3"/>
  <c r="K20" i="3"/>
  <c r="D27" i="3"/>
  <c r="D20" i="3"/>
  <c r="F16" i="3"/>
  <c r="F12" i="3"/>
  <c r="I16" i="3"/>
  <c r="J15" i="3"/>
  <c r="K15" i="3"/>
  <c r="I19" i="3"/>
  <c r="I20" i="3"/>
  <c r="F18" i="3"/>
  <c r="F15" i="3"/>
  <c r="H18" i="3"/>
  <c r="H14" i="3"/>
  <c r="J14" i="3"/>
  <c r="K21" i="3"/>
  <c r="K13" i="3"/>
  <c r="J16" i="3"/>
  <c r="H27" i="3"/>
  <c r="K18" i="3"/>
  <c r="H16" i="3"/>
  <c r="J27" i="3"/>
  <c r="J29" i="3" s="1"/>
  <c r="K27" i="3"/>
  <c r="K29" i="3" s="1"/>
  <c r="J21" i="3"/>
  <c r="H28" i="3"/>
  <c r="F27" i="3"/>
  <c r="F29" i="3" s="1"/>
  <c r="H20" i="3"/>
  <c r="J18" i="3"/>
  <c r="H11" i="3"/>
  <c r="M11" i="3"/>
  <c r="L17" i="3"/>
  <c r="D28" i="3"/>
  <c r="D11" i="3"/>
  <c r="E31" i="3"/>
  <c r="D17" i="3"/>
  <c r="D10" i="3"/>
  <c r="D16" i="3"/>
  <c r="D15" i="3"/>
  <c r="D21" i="3"/>
  <c r="D14" i="3"/>
  <c r="D9" i="3"/>
  <c r="K12" i="3"/>
  <c r="G31" i="3"/>
  <c r="K22" i="3" l="1"/>
  <c r="H22" i="3"/>
  <c r="I22" i="3"/>
  <c r="F22" i="3"/>
  <c r="J22" i="3"/>
  <c r="D22" i="3"/>
  <c r="H29" i="3"/>
  <c r="D29" i="3"/>
  <c r="L14" i="3"/>
  <c r="L12" i="3"/>
  <c r="L28" i="3"/>
  <c r="F31" i="3"/>
  <c r="M18" i="3"/>
  <c r="M14" i="3"/>
  <c r="L18" i="3"/>
  <c r="L11" i="3"/>
  <c r="N11" i="3" s="1"/>
  <c r="L21" i="3"/>
  <c r="M10" i="3"/>
  <c r="M17" i="3"/>
  <c r="N17" i="3" s="1"/>
  <c r="L27" i="3"/>
  <c r="M16" i="3"/>
  <c r="L15" i="3"/>
  <c r="L10" i="3"/>
  <c r="D31" i="3"/>
  <c r="M28" i="3"/>
  <c r="L16" i="3"/>
  <c r="M13" i="3"/>
  <c r="L13" i="3"/>
  <c r="L19" i="3"/>
  <c r="M19" i="3"/>
  <c r="L9" i="3"/>
  <c r="L20" i="3"/>
  <c r="H31" i="3"/>
  <c r="L22" i="3" l="1"/>
  <c r="N28" i="3"/>
  <c r="N19" i="3"/>
  <c r="N14" i="3"/>
  <c r="N18" i="3"/>
  <c r="N16" i="3"/>
  <c r="N13" i="3"/>
  <c r="N10" i="3"/>
  <c r="L29" i="3"/>
  <c r="M12" i="3"/>
  <c r="N12" i="3" s="1"/>
  <c r="M20" i="3"/>
  <c r="N20" i="3" s="1"/>
  <c r="M15" i="3"/>
  <c r="N15" i="3" s="1"/>
  <c r="M21" i="3"/>
  <c r="N21" i="3" s="1"/>
  <c r="M27" i="3"/>
  <c r="M9" i="3"/>
  <c r="K31" i="3"/>
  <c r="J31" i="3"/>
  <c r="I31" i="3"/>
  <c r="N9" i="3" l="1"/>
  <c r="M22" i="3"/>
  <c r="N22" i="3" s="1"/>
  <c r="N27" i="3"/>
  <c r="M29" i="3"/>
  <c r="N29" i="3" s="1"/>
  <c r="L31" i="3"/>
  <c r="M31" i="3" l="1"/>
  <c r="N31" i="3" s="1"/>
</calcChain>
</file>

<file path=xl/sharedStrings.xml><?xml version="1.0" encoding="utf-8"?>
<sst xmlns="http://schemas.openxmlformats.org/spreadsheetml/2006/main" count="163" uniqueCount="48">
  <si>
    <t>Trees</t>
  </si>
  <si>
    <t>Assessments</t>
  </si>
  <si>
    <t>Residential Load Management</t>
  </si>
  <si>
    <t>Residential Equipment</t>
  </si>
  <si>
    <t>Commercial New Construction</t>
  </si>
  <si>
    <t>Nonresidential Equipment</t>
  </si>
  <si>
    <t>Nonresidential Load Management</t>
  </si>
  <si>
    <t>MidAmerican Energy Company</t>
  </si>
  <si>
    <t>Planning</t>
  </si>
  <si>
    <t>&amp; Design</t>
  </si>
  <si>
    <t>Administration</t>
  </si>
  <si>
    <t>Advertising</t>
  </si>
  <si>
    <t>&amp; Promotion</t>
  </si>
  <si>
    <t>Customer</t>
  </si>
  <si>
    <t>Incentives</t>
  </si>
  <si>
    <t>Equipment</t>
  </si>
  <si>
    <t>Installation</t>
  </si>
  <si>
    <t>Monitoring</t>
  </si>
  <si>
    <t>&amp; Evaluation</t>
  </si>
  <si>
    <t>Miscellaneous</t>
  </si>
  <si>
    <t>Total</t>
  </si>
  <si>
    <t>Costs</t>
  </si>
  <si>
    <t>Non-Incentive</t>
  </si>
  <si>
    <t>Residential Education</t>
  </si>
  <si>
    <t>Nonresidential Education</t>
  </si>
  <si>
    <t>Proj Number</t>
  </si>
  <si>
    <t>Elec Proj</t>
  </si>
  <si>
    <t>Gas Proj</t>
  </si>
  <si>
    <t>EEP-2018-0002</t>
  </si>
  <si>
    <t>Nonresidential Energy Solutions</t>
  </si>
  <si>
    <t>Residential Behavioral</t>
  </si>
  <si>
    <t>Residential Appliance Recycling</t>
  </si>
  <si>
    <t>Residential Low Income</t>
  </si>
  <si>
    <t>Income Qualified Multifamily Housing</t>
  </si>
  <si>
    <t>Residential Assessment</t>
  </si>
  <si>
    <t>2020 Expenditures by Cost Category - Total Program</t>
  </si>
  <si>
    <t>2020 Expenditures by Cost Category - Electric Programs</t>
  </si>
  <si>
    <t>2020 Expenditures by Cost Category - Gas Programs</t>
  </si>
  <si>
    <t xml:space="preserve">Admin cost </t>
  </si>
  <si>
    <t xml:space="preserve"> spend </t>
  </si>
  <si>
    <t>Energy Efficiency Programs</t>
  </si>
  <si>
    <t>% of total</t>
  </si>
  <si>
    <t>Demand Response Programs</t>
  </si>
  <si>
    <t>Demand Response Total</t>
  </si>
  <si>
    <t xml:space="preserve"> </t>
  </si>
  <si>
    <t xml:space="preserve">*Regulatory Assessments are not included in the calculation of administration cost percentage. </t>
  </si>
  <si>
    <t>Energy Efficiency Total*</t>
  </si>
  <si>
    <t>Grand 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</si>
</sst>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/>
    <xf numFmtId="4" fontId="5" fillId="0" borderId="0" xfId="0" applyNumberFormat="1" applyFont="1"/>
    <xf numFmtId="43" fontId="5" fillId="0" borderId="0" xfId="0" applyNumberFormat="1" applyFont="1"/>
    <xf numFmtId="165" fontId="5" fillId="0" borderId="0" xfId="1" applyNumberFormat="1" applyFont="1" applyFill="1"/>
    <xf numFmtId="0" fontId="5" fillId="0" borderId="0" xfId="0" applyFont="1" applyFill="1"/>
    <xf numFmtId="165" fontId="5" fillId="0" borderId="0" xfId="1" applyNumberFormat="1" applyFont="1"/>
    <xf numFmtId="165" fontId="5" fillId="0" borderId="0" xfId="0" applyNumberFormat="1" applyFont="1"/>
    <xf numFmtId="164" fontId="5" fillId="0" borderId="0" xfId="2" applyNumberFormat="1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5" fillId="0" borderId="11" xfId="8" applyNumberFormat="1" applyFont="1" applyBorder="1"/>
    <xf numFmtId="0" fontId="6" fillId="0" borderId="12" xfId="0" applyFont="1" applyBorder="1"/>
    <xf numFmtId="164" fontId="5" fillId="0" borderId="13" xfId="2" applyNumberFormat="1" applyFont="1" applyBorder="1"/>
    <xf numFmtId="166" fontId="5" fillId="0" borderId="14" xfId="8" applyNumberFormat="1" applyFont="1" applyBorder="1"/>
    <xf numFmtId="0" fontId="5" fillId="0" borderId="2" xfId="0" applyFont="1" applyBorder="1"/>
    <xf numFmtId="0" fontId="5" fillId="0" borderId="9" xfId="0" applyFont="1" applyBorder="1"/>
    <xf numFmtId="166" fontId="5" fillId="0" borderId="4" xfId="8" applyNumberFormat="1" applyFont="1" applyBorder="1"/>
    <xf numFmtId="166" fontId="5" fillId="0" borderId="7" xfId="8" applyNumberFormat="1" applyFont="1" applyBorder="1"/>
    <xf numFmtId="164" fontId="5" fillId="0" borderId="4" xfId="0" applyNumberFormat="1" applyFont="1" applyBorder="1"/>
    <xf numFmtId="4" fontId="5" fillId="0" borderId="11" xfId="0" applyNumberFormat="1" applyFont="1" applyBorder="1"/>
    <xf numFmtId="0" fontId="5" fillId="0" borderId="6" xfId="0" applyFont="1" applyBorder="1"/>
    <xf numFmtId="164" fontId="5" fillId="0" borderId="2" xfId="0" applyNumberFormat="1" applyFont="1" applyBorder="1"/>
    <xf numFmtId="164" fontId="5" fillId="0" borderId="6" xfId="0" applyNumberFormat="1" applyFont="1" applyBorder="1"/>
    <xf numFmtId="164" fontId="5" fillId="0" borderId="9" xfId="0" applyNumberFormat="1" applyFont="1" applyBorder="1"/>
    <xf numFmtId="0" fontId="6" fillId="0" borderId="15" xfId="0" applyFont="1" applyBorder="1"/>
    <xf numFmtId="164" fontId="5" fillId="0" borderId="15" xfId="2" applyNumberFormat="1" applyFont="1" applyBorder="1"/>
    <xf numFmtId="164" fontId="5" fillId="0" borderId="15" xfId="0" applyNumberFormat="1" applyFont="1" applyBorder="1"/>
    <xf numFmtId="164" fontId="5" fillId="0" borderId="12" xfId="2" applyNumberFormat="1" applyFont="1" applyBorder="1"/>
    <xf numFmtId="166" fontId="5" fillId="0" borderId="12" xfId="8" applyNumberFormat="1" applyFont="1" applyBorder="1"/>
    <xf numFmtId="0" fontId="4" fillId="0" borderId="0" xfId="0" applyFont="1" applyAlignment="1">
      <alignment horizontal="center"/>
    </xf>
  </cellXfs>
  <cellStyles count="9">
    <cellStyle name="Comma" xfId="1" builtinId="3"/>
    <cellStyle name="Comma 2" xfId="7" xr:uid="{445E8C82-EABA-431B-9CC6-F9ED4B545AAA}"/>
    <cellStyle name="Currency" xfId="2" builtinId="4"/>
    <cellStyle name="Currency 2" xfId="5" xr:uid="{8860EB28-2261-4E59-9BE3-7ADF169A5A8E}"/>
    <cellStyle name="Normal" xfId="0" builtinId="0"/>
    <cellStyle name="Normal 2" xfId="3" xr:uid="{00000000-0005-0000-0000-000003000000}"/>
    <cellStyle name="Normal 3" xfId="4" xr:uid="{A83F5BA9-1424-489B-8AD3-359CFA440BD0}"/>
    <cellStyle name="Percent" xfId="8" builtinId="5"/>
    <cellStyle name="Percent 2" xfId="6" xr:uid="{7673B762-936D-487B-8B5A-72EBD3320C7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675986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1809476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1857149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file:///C:/IIEEP396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42"/>
  <sheetViews>
    <sheetView tabSelected="1" view="pageLayout" topLeftCell="C1" zoomScaleNormal="100" workbookViewId="0">
      <selection activeCell="C1" sqref="C1"/>
    </sheetView>
  </sheetViews>
  <sheetFormatPr defaultColWidth="9.140625" defaultRowHeight="12.75" outlineLevelCol="1" x14ac:dyDescent="0.2"/>
  <cols>
    <col min="1" max="2" customWidth="true" hidden="true" style="1" width="9.140625" outlineLevel="1" collapsed="false"/>
    <col min="3" max="3" customWidth="true" style="1" width="31.7109375" collapsed="true"/>
    <col min="4" max="13" customWidth="true" style="1" width="12.85546875" collapsed="false"/>
    <col min="14" max="14" customWidth="true" style="1" width="11.85546875" collapsed="false"/>
    <col min="15" max="15" customWidth="true" style="1" width="11.7109375" collapsed="false"/>
    <col min="16" max="16" customWidth="true" style="1" width="12.85546875" collapsed="false"/>
    <col min="17" max="17" style="1" width="9.140625" collapsed="false"/>
    <col min="18" max="18" bestFit="true" customWidth="true" style="1" width="12.85546875" collapsed="false"/>
    <col min="19" max="16384" style="1" width="9.140625" collapsed="false"/>
  </cols>
  <sheetData>
    <row r="2" spans="1:18" ht="15.75" x14ac:dyDescent="0.25">
      <c r="C2" s="42" t="s">
        <v>7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8" ht="15.75" x14ac:dyDescent="0.25">
      <c r="C3" s="42" t="s">
        <v>28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8" ht="15.75" x14ac:dyDescent="0.25">
      <c r="C4" s="42" t="s">
        <v>35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8" x14ac:dyDescent="0.2">
      <c r="C6" s="11"/>
      <c r="D6" s="12"/>
      <c r="E6" s="13"/>
      <c r="F6" s="13"/>
      <c r="G6" s="13"/>
      <c r="H6" s="13"/>
      <c r="I6" s="13"/>
      <c r="J6" s="13"/>
      <c r="K6" s="13"/>
      <c r="L6" s="13"/>
      <c r="M6" s="13" t="s">
        <v>20</v>
      </c>
      <c r="N6" s="14" t="s">
        <v>38</v>
      </c>
    </row>
    <row r="7" spans="1:18" x14ac:dyDescent="0.2">
      <c r="C7" s="15"/>
      <c r="D7" s="16" t="s">
        <v>8</v>
      </c>
      <c r="E7" s="17"/>
      <c r="F7" s="17" t="s">
        <v>11</v>
      </c>
      <c r="G7" s="17" t="s">
        <v>13</v>
      </c>
      <c r="H7" s="17" t="s">
        <v>17</v>
      </c>
      <c r="I7" s="17"/>
      <c r="J7" s="17"/>
      <c r="K7" s="17"/>
      <c r="L7" s="17"/>
      <c r="M7" s="17" t="s">
        <v>22</v>
      </c>
      <c r="N7" s="18" t="s">
        <v>39</v>
      </c>
    </row>
    <row r="8" spans="1:18" x14ac:dyDescent="0.2">
      <c r="A8" s="1" t="s">
        <v>26</v>
      </c>
      <c r="B8" s="1" t="s">
        <v>27</v>
      </c>
      <c r="C8" s="19" t="s">
        <v>40</v>
      </c>
      <c r="D8" s="20" t="s">
        <v>9</v>
      </c>
      <c r="E8" s="21" t="s">
        <v>10</v>
      </c>
      <c r="F8" s="21" t="s">
        <v>12</v>
      </c>
      <c r="G8" s="21" t="s">
        <v>14</v>
      </c>
      <c r="H8" s="21" t="s">
        <v>18</v>
      </c>
      <c r="I8" s="21" t="s">
        <v>15</v>
      </c>
      <c r="J8" s="21" t="s">
        <v>16</v>
      </c>
      <c r="K8" s="21" t="s">
        <v>19</v>
      </c>
      <c r="L8" s="21" t="s">
        <v>20</v>
      </c>
      <c r="M8" s="21" t="s">
        <v>21</v>
      </c>
      <c r="N8" s="22" t="s">
        <v>41</v>
      </c>
    </row>
    <row r="9" spans="1:18" x14ac:dyDescent="0.2">
      <c r="A9" s="1">
        <v>17802</v>
      </c>
      <c r="B9" s="1">
        <v>98856</v>
      </c>
      <c r="C9" s="27" t="s">
        <v>3</v>
      </c>
      <c r="D9" s="34">
        <f>_xlfn.IFNA(INDEX(Elec!D:D,MATCH($A9,Elec!$A:$A,0)),0)+_xlfn.IFNA(INDEX(Gas!D:D,MATCH($B9,Gas!$A:$A,0)),0)</f>
        <v>37126.123355608957</v>
      </c>
      <c r="E9" s="3">
        <f>_xlfn.IFNA(INDEX(Elec!E:E,MATCH($A9,Elec!$A:$A,0)),0)+_xlfn.IFNA(INDEX(Gas!E:E,MATCH($B9,Gas!$A:$A,0)),0)</f>
        <v>668157.64899701905</v>
      </c>
      <c r="F9" s="3">
        <f>_xlfn.IFNA(INDEX(Elec!F:F,MATCH($A9,Elec!$A:$A,0)),0)+_xlfn.IFNA(INDEX(Gas!F:F,MATCH($B9,Gas!$A:$A,0)),0)</f>
        <v>951.35872913997491</v>
      </c>
      <c r="G9" s="3">
        <f>_xlfn.IFNA(INDEX(Elec!G:G,MATCH($A9,Elec!$A:$A,0)),0)+_xlfn.IFNA(INDEX(Gas!G:G,MATCH($B9,Gas!$A:$A,0)),0)</f>
        <v>3913706.42</v>
      </c>
      <c r="H9" s="3">
        <f>_xlfn.IFNA(INDEX(Elec!H:H,MATCH($A9,Elec!$A:$A,0)),0)+_xlfn.IFNA(INDEX(Gas!H:H,MATCH($B9,Gas!$A:$A,0)),0)</f>
        <v>207722.2199206042</v>
      </c>
      <c r="I9" s="3">
        <f>_xlfn.IFNA(INDEX(Elec!I:I,MATCH($A9,Elec!$A:$A,0)),0)+_xlfn.IFNA(INDEX(Gas!I:I,MATCH($B9,Gas!$A:$A,0)),0)</f>
        <v>49877.01766106399</v>
      </c>
      <c r="J9" s="3">
        <f>_xlfn.IFNA(INDEX(Elec!J:J,MATCH($A9,Elec!$A:$A,0)),0)+_xlfn.IFNA(INDEX(Gas!J:J,MATCH($B9,Gas!$A:$A,0)),0)</f>
        <v>0</v>
      </c>
      <c r="K9" s="3">
        <f>_xlfn.IFNA(INDEX(Elec!K:K,MATCH($A9,Elec!$A:$A,0)),0)+_xlfn.IFNA(INDEX(Gas!K:K,MATCH($B9,Gas!$A:$A,0)),0)</f>
        <v>0</v>
      </c>
      <c r="L9" s="3">
        <f>_xlfn.IFNA(INDEX(Elec!L:L,MATCH($A9,Elec!$A:$A,0)),0)+_xlfn.IFNA(INDEX(Gas!L:L,MATCH($B9,Gas!$A:$A,0)),0)</f>
        <v>4877540.7886634357</v>
      </c>
      <c r="M9" s="3">
        <f>_xlfn.IFNA(INDEX(Elec!M:M,MATCH($A9,Elec!$A:$A,0)),0)+_xlfn.IFNA(INDEX(Gas!M:M,MATCH($B9,Gas!$A:$A,0)),0)</f>
        <v>963834.3686634358</v>
      </c>
      <c r="N9" s="30">
        <f t="shared" ref="N9:N21" si="0">M9/L9</f>
        <v>0.19760662399863801</v>
      </c>
      <c r="P9" s="8"/>
      <c r="R9" s="8"/>
    </row>
    <row r="10" spans="1:18" x14ac:dyDescent="0.2">
      <c r="A10" s="1">
        <v>17808</v>
      </c>
      <c r="B10" s="1">
        <v>98855</v>
      </c>
      <c r="C10" s="33" t="s">
        <v>34</v>
      </c>
      <c r="D10" s="35">
        <f>_xlfn.IFNA(INDEX(Elec!D:D,MATCH($A10,Elec!$A:$A,0)),0)+_xlfn.IFNA(INDEX(Gas!D:D,MATCH($B10,Gas!$A:$A,0)),0)</f>
        <v>6315.5163940743787</v>
      </c>
      <c r="E10" s="3">
        <f>_xlfn.IFNA(INDEX(Elec!E:E,MATCH($A10,Elec!$A:$A,0)),0)+_xlfn.IFNA(INDEX(Gas!E:E,MATCH($B10,Gas!$A:$A,0)),0)</f>
        <v>106203.18386725325</v>
      </c>
      <c r="F10" s="3">
        <f>_xlfn.IFNA(INDEX(Elec!F:F,MATCH($A10,Elec!$A:$A,0)),0)+_xlfn.IFNA(INDEX(Gas!F:F,MATCH($B10,Gas!$A:$A,0)),0)</f>
        <v>8925.8775597758104</v>
      </c>
      <c r="G10" s="3">
        <f>_xlfn.IFNA(INDEX(Elec!G:G,MATCH($A10,Elec!$A:$A,0)),0)+_xlfn.IFNA(INDEX(Gas!G:G,MATCH($B10,Gas!$A:$A,0)),0)</f>
        <v>764455.74</v>
      </c>
      <c r="H10" s="3">
        <f>_xlfn.IFNA(INDEX(Elec!H:H,MATCH($A10,Elec!$A:$A,0)),0)+_xlfn.IFNA(INDEX(Gas!H:H,MATCH($B10,Gas!$A:$A,0)),0)</f>
        <v>121694.26258933535</v>
      </c>
      <c r="I10" s="3">
        <f>_xlfn.IFNA(INDEX(Elec!I:I,MATCH($A10,Elec!$A:$A,0)),0)+_xlfn.IFNA(INDEX(Gas!I:I,MATCH($B10,Gas!$A:$A,0)),0)</f>
        <v>10444.898766665865</v>
      </c>
      <c r="J10" s="3">
        <f>_xlfn.IFNA(INDEX(Elec!J:J,MATCH($A10,Elec!$A:$A,0)),0)+_xlfn.IFNA(INDEX(Gas!J:J,MATCH($B10,Gas!$A:$A,0)),0)</f>
        <v>0</v>
      </c>
      <c r="K10" s="3">
        <f>_xlfn.IFNA(INDEX(Elec!K:K,MATCH($A10,Elec!$A:$A,0)),0)+_xlfn.IFNA(INDEX(Gas!K:K,MATCH($B10,Gas!$A:$A,0)),0)</f>
        <v>0</v>
      </c>
      <c r="L10" s="3">
        <f>_xlfn.IFNA(INDEX(Elec!L:L,MATCH($A10,Elec!$A:$A,0)),0)+_xlfn.IFNA(INDEX(Gas!L:L,MATCH($B10,Gas!$A:$A,0)),0)</f>
        <v>1018039.4791771047</v>
      </c>
      <c r="M10" s="3">
        <f>_xlfn.IFNA(INDEX(Elec!M:M,MATCH($A10,Elec!$A:$A,0)),0)+_xlfn.IFNA(INDEX(Gas!M:M,MATCH($B10,Gas!$A:$A,0)),0)</f>
        <v>253583.73917710464</v>
      </c>
      <c r="N10" s="30">
        <f t="shared" si="0"/>
        <v>0.24909028025325686</v>
      </c>
      <c r="P10" s="8"/>
      <c r="R10" s="8"/>
    </row>
    <row r="11" spans="1:18" x14ac:dyDescent="0.2">
      <c r="A11" s="1">
        <v>17860</v>
      </c>
      <c r="B11" s="1">
        <v>98871</v>
      </c>
      <c r="C11" s="33" t="s">
        <v>30</v>
      </c>
      <c r="D11" s="35">
        <f>_xlfn.IFNA(INDEX(Elec!D:D,MATCH($A11,Elec!$A:$A,0)),0)+_xlfn.IFNA(INDEX(Gas!D:D,MATCH($B11,Gas!$A:$A,0)),0)</f>
        <v>5042.3189782329873</v>
      </c>
      <c r="E11" s="3">
        <f>_xlfn.IFNA(INDEX(Elec!E:E,MATCH($A11,Elec!$A:$A,0)),0)+_xlfn.IFNA(INDEX(Gas!E:E,MATCH($B11,Gas!$A:$A,0)),0)</f>
        <v>46173.912466382208</v>
      </c>
      <c r="F11" s="3">
        <f>_xlfn.IFNA(INDEX(Elec!F:F,MATCH($A11,Elec!$A:$A,0)),0)+_xlfn.IFNA(INDEX(Gas!F:F,MATCH($B11,Gas!$A:$A,0)),0)</f>
        <v>50.165303756596408</v>
      </c>
      <c r="G11" s="3">
        <f>_xlfn.IFNA(INDEX(Elec!G:G,MATCH($A11,Elec!$A:$A,0)),0)+_xlfn.IFNA(INDEX(Gas!G:G,MATCH($B11,Gas!$A:$A,0)),0)</f>
        <v>586063.07999999996</v>
      </c>
      <c r="H11" s="3">
        <f>_xlfn.IFNA(INDEX(Elec!H:H,MATCH($A11,Elec!$A:$A,0)),0)+_xlfn.IFNA(INDEX(Gas!H:H,MATCH($B11,Gas!$A:$A,0)),0)</f>
        <v>37948.002684874962</v>
      </c>
      <c r="I11" s="3">
        <f>_xlfn.IFNA(INDEX(Elec!I:I,MATCH($A11,Elec!$A:$A,0)),0)+_xlfn.IFNA(INDEX(Gas!I:I,MATCH($B11,Gas!$A:$A,0)),0)</f>
        <v>196785.19696932362</v>
      </c>
      <c r="J11" s="3">
        <f>_xlfn.IFNA(INDEX(Elec!J:J,MATCH($A11,Elec!$A:$A,0)),0)+_xlfn.IFNA(INDEX(Gas!J:J,MATCH($B11,Gas!$A:$A,0)),0)</f>
        <v>0</v>
      </c>
      <c r="K11" s="3">
        <f>_xlfn.IFNA(INDEX(Elec!K:K,MATCH($A11,Elec!$A:$A,0)),0)+_xlfn.IFNA(INDEX(Gas!K:K,MATCH($B11,Gas!$A:$A,0)),0)</f>
        <v>0</v>
      </c>
      <c r="L11" s="3">
        <f>_xlfn.IFNA(INDEX(Elec!L:L,MATCH($A11,Elec!$A:$A,0)),0)+_xlfn.IFNA(INDEX(Gas!L:L,MATCH($B11,Gas!$A:$A,0)),0)</f>
        <v>872062.67640257021</v>
      </c>
      <c r="M11" s="3">
        <f>_xlfn.IFNA(INDEX(Elec!M:M,MATCH($A11,Elec!$A:$A,0)),0)+_xlfn.IFNA(INDEX(Gas!M:M,MATCH($B11,Gas!$A:$A,0)),0)</f>
        <v>285999.59640257026</v>
      </c>
      <c r="N11" s="30">
        <f t="shared" si="0"/>
        <v>0.32795761605389967</v>
      </c>
      <c r="P11" s="8"/>
      <c r="R11" s="8"/>
    </row>
    <row r="12" spans="1:18" x14ac:dyDescent="0.2">
      <c r="A12" s="1">
        <v>17857</v>
      </c>
      <c r="C12" s="33" t="s">
        <v>31</v>
      </c>
      <c r="D12" s="35">
        <f>_xlfn.IFNA(INDEX(Elec!D:D,MATCH($A12,Elec!$A:$A,0)),0)+_xlfn.IFNA(INDEX(Gas!D:D,MATCH($B12,Gas!$A:$A,0)),0)</f>
        <v>2883.6452921144364</v>
      </c>
      <c r="E12" s="3">
        <f>_xlfn.IFNA(INDEX(Elec!E:E,MATCH($A12,Elec!$A:$A,0)),0)+_xlfn.IFNA(INDEX(Gas!E:E,MATCH($B12,Gas!$A:$A,0)),0)</f>
        <v>66783.032279206076</v>
      </c>
      <c r="F12" s="3">
        <f>_xlfn.IFNA(INDEX(Elec!F:F,MATCH($A12,Elec!$A:$A,0)),0)+_xlfn.IFNA(INDEX(Gas!F:F,MATCH($B12,Gas!$A:$A,0)),0)</f>
        <v>28.688970814752704</v>
      </c>
      <c r="G12" s="3">
        <f>_xlfn.IFNA(INDEX(Elec!G:G,MATCH($A12,Elec!$A:$A,0)),0)+_xlfn.IFNA(INDEX(Gas!G:G,MATCH($B12,Gas!$A:$A,0)),0)</f>
        <v>418313</v>
      </c>
      <c r="H12" s="3">
        <f>_xlfn.IFNA(INDEX(Elec!H:H,MATCH($A12,Elec!$A:$A,0)),0)+_xlfn.IFNA(INDEX(Gas!H:H,MATCH($B12,Gas!$A:$A,0)),0)</f>
        <v>5605.2854936229314</v>
      </c>
      <c r="I12" s="3">
        <f>_xlfn.IFNA(INDEX(Elec!I:I,MATCH($A12,Elec!$A:$A,0)),0)+_xlfn.IFNA(INDEX(Gas!I:I,MATCH($B12,Gas!$A:$A,0)),0)</f>
        <v>5159.1435662713702</v>
      </c>
      <c r="J12" s="3">
        <f>_xlfn.IFNA(INDEX(Elec!J:J,MATCH($A12,Elec!$A:$A,0)),0)+_xlfn.IFNA(INDEX(Gas!J:J,MATCH($B12,Gas!$A:$A,0)),0)</f>
        <v>0</v>
      </c>
      <c r="K12" s="3">
        <f>_xlfn.IFNA(INDEX(Elec!K:K,MATCH($A12,Elec!$A:$A,0)),0)+_xlfn.IFNA(INDEX(Gas!K:K,MATCH($B12,Gas!$A:$A,0)),0)</f>
        <v>0</v>
      </c>
      <c r="L12" s="3">
        <f>_xlfn.IFNA(INDEX(Elec!L:L,MATCH($A12,Elec!$A:$A,0)),0)+_xlfn.IFNA(INDEX(Gas!L:L,MATCH($B12,Gas!$A:$A,0)),0)</f>
        <v>498772.79560202954</v>
      </c>
      <c r="M12" s="3">
        <f>_xlfn.IFNA(INDEX(Elec!M:M,MATCH($A12,Elec!$A:$A,0)),0)+_xlfn.IFNA(INDEX(Gas!M:M,MATCH($B12,Gas!$A:$A,0)),0)</f>
        <v>80459.795602029539</v>
      </c>
      <c r="N12" s="30">
        <f t="shared" si="0"/>
        <v>0.16131552544864206</v>
      </c>
      <c r="P12" s="8"/>
      <c r="R12" s="8"/>
    </row>
    <row r="13" spans="1:18" x14ac:dyDescent="0.2">
      <c r="A13" s="1">
        <v>17839</v>
      </c>
      <c r="B13" s="1">
        <v>98854</v>
      </c>
      <c r="C13" s="33" t="s">
        <v>32</v>
      </c>
      <c r="D13" s="35">
        <f>_xlfn.IFNA(INDEX(Elec!D:D,MATCH($A13,Elec!$A:$A,0)),0)+_xlfn.IFNA(INDEX(Gas!D:D,MATCH($B13,Gas!$A:$A,0)),0)</f>
        <v>9050.7615366705813</v>
      </c>
      <c r="E13" s="3">
        <f>_xlfn.IFNA(INDEX(Elec!E:E,MATCH($A13,Elec!$A:$A,0)),0)+_xlfn.IFNA(INDEX(Gas!E:E,MATCH($B13,Gas!$A:$A,0)),0)</f>
        <v>73244.729076988442</v>
      </c>
      <c r="F13" s="3">
        <f>_xlfn.IFNA(INDEX(Elec!F:F,MATCH($A13,Elec!$A:$A,0)),0)+_xlfn.IFNA(INDEX(Gas!F:F,MATCH($B13,Gas!$A:$A,0)),0)</f>
        <v>8257.9600465602107</v>
      </c>
      <c r="G13" s="3">
        <f>_xlfn.IFNA(INDEX(Elec!G:G,MATCH($A13,Elec!$A:$A,0)),0)+_xlfn.IFNA(INDEX(Gas!G:G,MATCH($B13,Gas!$A:$A,0)),0)</f>
        <v>1495744.38</v>
      </c>
      <c r="H13" s="3">
        <f>_xlfn.IFNA(INDEX(Elec!H:H,MATCH($A13,Elec!$A:$A,0)),0)+_xlfn.IFNA(INDEX(Gas!H:H,MATCH($B13,Gas!$A:$A,0)),0)</f>
        <v>13798.641822436617</v>
      </c>
      <c r="I13" s="3">
        <f>_xlfn.IFNA(INDEX(Elec!I:I,MATCH($A13,Elec!$A:$A,0)),0)+_xlfn.IFNA(INDEX(Gas!I:I,MATCH($B13,Gas!$A:$A,0)),0)</f>
        <v>34832.023339991087</v>
      </c>
      <c r="J13" s="3">
        <f>_xlfn.IFNA(INDEX(Elec!J:J,MATCH($A13,Elec!$A:$A,0)),0)+_xlfn.IFNA(INDEX(Gas!J:J,MATCH($B13,Gas!$A:$A,0)),0)</f>
        <v>0</v>
      </c>
      <c r="K13" s="3">
        <f>_xlfn.IFNA(INDEX(Elec!K:K,MATCH($A13,Elec!$A:$A,0)),0)+_xlfn.IFNA(INDEX(Gas!K:K,MATCH($B13,Gas!$A:$A,0)),0)</f>
        <v>0</v>
      </c>
      <c r="L13" s="3">
        <f>_xlfn.IFNA(INDEX(Elec!L:L,MATCH($A13,Elec!$A:$A,0)),0)+_xlfn.IFNA(INDEX(Gas!L:L,MATCH($B13,Gas!$A:$A,0)),0)</f>
        <v>1634928.4958226469</v>
      </c>
      <c r="M13" s="3">
        <f>_xlfn.IFNA(INDEX(Elec!M:M,MATCH($A13,Elec!$A:$A,0)),0)+_xlfn.IFNA(INDEX(Gas!M:M,MATCH($B13,Gas!$A:$A,0)),0)</f>
        <v>139184.11582264688</v>
      </c>
      <c r="N13" s="30">
        <f t="shared" si="0"/>
        <v>8.5131622684583297E-2</v>
      </c>
      <c r="P13" s="8"/>
      <c r="R13" s="8"/>
    </row>
    <row r="14" spans="1:18" x14ac:dyDescent="0.2">
      <c r="A14" s="1">
        <v>17849</v>
      </c>
      <c r="B14" s="1">
        <v>98865</v>
      </c>
      <c r="C14" s="33" t="s">
        <v>23</v>
      </c>
      <c r="D14" s="35">
        <f>_xlfn.IFNA(INDEX(Elec!D:D,MATCH($A14,Elec!$A:$A,0)),0)+_xlfn.IFNA(INDEX(Gas!D:D,MATCH($B14,Gas!$A:$A,0)),0)</f>
        <v>1977.4961830160305</v>
      </c>
      <c r="E14" s="3">
        <f>_xlfn.IFNA(INDEX(Elec!E:E,MATCH($A14,Elec!$A:$A,0)),0)+_xlfn.IFNA(INDEX(Gas!E:E,MATCH($B14,Gas!$A:$A,0)),0)</f>
        <v>127035.47384307583</v>
      </c>
      <c r="F14" s="3">
        <f>_xlfn.IFNA(INDEX(Elec!F:F,MATCH($A14,Elec!$A:$A,0)),0)+_xlfn.IFNA(INDEX(Gas!F:F,MATCH($B14,Gas!$A:$A,0)),0)</f>
        <v>161773.75745047524</v>
      </c>
      <c r="G14" s="3">
        <f>_xlfn.IFNA(INDEX(Elec!G:G,MATCH($A14,Elec!$A:$A,0)),0)+_xlfn.IFNA(INDEX(Gas!G:G,MATCH($B14,Gas!$A:$A,0)),0)</f>
        <v>0</v>
      </c>
      <c r="H14" s="3">
        <f>_xlfn.IFNA(INDEX(Elec!H:H,MATCH($A14,Elec!$A:$A,0)),0)+_xlfn.IFNA(INDEX(Gas!H:H,MATCH($B14,Gas!$A:$A,0)),0)</f>
        <v>2239.8918445343538</v>
      </c>
      <c r="I14" s="3">
        <f>_xlfn.IFNA(INDEX(Elec!I:I,MATCH($A14,Elec!$A:$A,0)),0)+_xlfn.IFNA(INDEX(Gas!I:I,MATCH($B14,Gas!$A:$A,0)),0)</f>
        <v>14567.350756506934</v>
      </c>
      <c r="J14" s="3">
        <f>_xlfn.IFNA(INDEX(Elec!J:J,MATCH($A14,Elec!$A:$A,0)),0)+_xlfn.IFNA(INDEX(Gas!J:J,MATCH($B14,Gas!$A:$A,0)),0)</f>
        <v>0</v>
      </c>
      <c r="K14" s="3">
        <f>_xlfn.IFNA(INDEX(Elec!K:K,MATCH($A14,Elec!$A:$A,0)),0)+_xlfn.IFNA(INDEX(Gas!K:K,MATCH($B14,Gas!$A:$A,0)),0)</f>
        <v>0</v>
      </c>
      <c r="L14" s="3">
        <f>_xlfn.IFNA(INDEX(Elec!L:L,MATCH($A14,Elec!$A:$A,0)),0)+_xlfn.IFNA(INDEX(Gas!L:L,MATCH($B14,Gas!$A:$A,0)),0)</f>
        <v>307593.97007760842</v>
      </c>
      <c r="M14" s="3">
        <f>_xlfn.IFNA(INDEX(Elec!M:M,MATCH($A14,Elec!$A:$A,0)),0)+_xlfn.IFNA(INDEX(Gas!M:M,MATCH($B14,Gas!$A:$A,0)),0)</f>
        <v>307593.97007760842</v>
      </c>
      <c r="N14" s="30">
        <f t="shared" si="0"/>
        <v>1</v>
      </c>
      <c r="P14" s="8"/>
      <c r="R14" s="8"/>
    </row>
    <row r="15" spans="1:18" x14ac:dyDescent="0.2">
      <c r="A15" s="1">
        <v>17805</v>
      </c>
      <c r="B15" s="1">
        <v>98858</v>
      </c>
      <c r="C15" s="33" t="s">
        <v>5</v>
      </c>
      <c r="D15" s="35">
        <f>_xlfn.IFNA(INDEX(Elec!D:D,MATCH($A15,Elec!$A:$A,0)),0)+_xlfn.IFNA(INDEX(Gas!D:D,MATCH($B15,Gas!$A:$A,0)),0)</f>
        <v>22128.304754107303</v>
      </c>
      <c r="E15" s="3">
        <f>_xlfn.IFNA(INDEX(Elec!E:E,MATCH($A15,Elec!$A:$A,0)),0)+_xlfn.IFNA(INDEX(Gas!E:E,MATCH($B15,Gas!$A:$A,0)),0)</f>
        <v>935567.71725386416</v>
      </c>
      <c r="F15" s="3">
        <f>_xlfn.IFNA(INDEX(Elec!F:F,MATCH($A15,Elec!$A:$A,0)),0)+_xlfn.IFNA(INDEX(Gas!F:F,MATCH($B15,Gas!$A:$A,0)),0)</f>
        <v>239.82608959218996</v>
      </c>
      <c r="G15" s="3">
        <f>_xlfn.IFNA(INDEX(Elec!G:G,MATCH($A15,Elec!$A:$A,0)),0)+_xlfn.IFNA(INDEX(Gas!G:G,MATCH($B15,Gas!$A:$A,0)),0)</f>
        <v>3143806.16</v>
      </c>
      <c r="H15" s="3">
        <f>_xlfn.IFNA(INDEX(Elec!H:H,MATCH($A15,Elec!$A:$A,0)),0)+_xlfn.IFNA(INDEX(Gas!H:H,MATCH($B15,Gas!$A:$A,0)),0)</f>
        <v>182711.02350684334</v>
      </c>
      <c r="I15" s="3">
        <f>_xlfn.IFNA(INDEX(Elec!I:I,MATCH($A15,Elec!$A:$A,0)),0)+_xlfn.IFNA(INDEX(Gas!I:I,MATCH($B15,Gas!$A:$A,0)),0)</f>
        <v>44881.999738094033</v>
      </c>
      <c r="J15" s="3">
        <f>_xlfn.IFNA(INDEX(Elec!J:J,MATCH($A15,Elec!$A:$A,0)),0)+_xlfn.IFNA(INDEX(Gas!J:J,MATCH($B15,Gas!$A:$A,0)),0)</f>
        <v>0</v>
      </c>
      <c r="K15" s="3">
        <f>_xlfn.IFNA(INDEX(Elec!K:K,MATCH($A15,Elec!$A:$A,0)),0)+_xlfn.IFNA(INDEX(Gas!K:K,MATCH($B15,Gas!$A:$A,0)),0)</f>
        <v>0</v>
      </c>
      <c r="L15" s="3">
        <f>_xlfn.IFNA(INDEX(Elec!L:L,MATCH($A15,Elec!$A:$A,0)),0)+_xlfn.IFNA(INDEX(Gas!L:L,MATCH($B15,Gas!$A:$A,0)),0)</f>
        <v>4329335.0313425008</v>
      </c>
      <c r="M15" s="3">
        <f>_xlfn.IFNA(INDEX(Elec!M:M,MATCH($A15,Elec!$A:$A,0)),0)+_xlfn.IFNA(INDEX(Gas!M:M,MATCH($B15,Gas!$A:$A,0)),0)</f>
        <v>1185528.8713425009</v>
      </c>
      <c r="N15" s="30">
        <f t="shared" si="0"/>
        <v>0.27383625031553066</v>
      </c>
      <c r="P15" s="8"/>
      <c r="R15" s="8"/>
    </row>
    <row r="16" spans="1:18" x14ac:dyDescent="0.2">
      <c r="A16" s="1">
        <v>17817</v>
      </c>
      <c r="B16" s="1">
        <v>98859</v>
      </c>
      <c r="C16" s="33" t="s">
        <v>29</v>
      </c>
      <c r="D16" s="35">
        <f>_xlfn.IFNA(INDEX(Elec!D:D,MATCH($A16,Elec!$A:$A,0)),0)+_xlfn.IFNA(INDEX(Gas!D:D,MATCH($B16,Gas!$A:$A,0)),0)</f>
        <v>25649.85377310992</v>
      </c>
      <c r="E16" s="3">
        <f>_xlfn.IFNA(INDEX(Elec!E:E,MATCH($A16,Elec!$A:$A,0)),0)+_xlfn.IFNA(INDEX(Gas!E:E,MATCH($B16,Gas!$A:$A,0)),0)</f>
        <v>1064254.5507946729</v>
      </c>
      <c r="F16" s="3">
        <f>_xlfn.IFNA(INDEX(Elec!F:F,MATCH($A16,Elec!$A:$A,0)),0)+_xlfn.IFNA(INDEX(Gas!F:F,MATCH($B16,Gas!$A:$A,0)),0)</f>
        <v>646.90562499313808</v>
      </c>
      <c r="G16" s="3">
        <f>_xlfn.IFNA(INDEX(Elec!G:G,MATCH($A16,Elec!$A:$A,0)),0)+_xlfn.IFNA(INDEX(Gas!G:G,MATCH($B16,Gas!$A:$A,0)),0)</f>
        <v>3562391.42</v>
      </c>
      <c r="H16" s="3">
        <f>_xlfn.IFNA(INDEX(Elec!H:H,MATCH($A16,Elec!$A:$A,0)),0)+_xlfn.IFNA(INDEX(Gas!H:H,MATCH($B16,Gas!$A:$A,0)),0)</f>
        <v>94291.757908512314</v>
      </c>
      <c r="I16" s="3">
        <f>_xlfn.IFNA(INDEX(Elec!I:I,MATCH($A16,Elec!$A:$A,0)),0)+_xlfn.IFNA(INDEX(Gas!I:I,MATCH($B16,Gas!$A:$A,0)),0)</f>
        <v>204491.5660070607</v>
      </c>
      <c r="J16" s="3">
        <f>_xlfn.IFNA(INDEX(Elec!J:J,MATCH($A16,Elec!$A:$A,0)),0)+_xlfn.IFNA(INDEX(Gas!J:J,MATCH($B16,Gas!$A:$A,0)),0)</f>
        <v>0</v>
      </c>
      <c r="K16" s="3">
        <f>_xlfn.IFNA(INDEX(Elec!K:K,MATCH($A16,Elec!$A:$A,0)),0)+_xlfn.IFNA(INDEX(Gas!K:K,MATCH($B16,Gas!$A:$A,0)),0)</f>
        <v>0</v>
      </c>
      <c r="L16" s="3">
        <f>_xlfn.IFNA(INDEX(Elec!L:L,MATCH($A16,Elec!$A:$A,0)),0)+_xlfn.IFNA(INDEX(Gas!L:L,MATCH($B16,Gas!$A:$A,0)),0)</f>
        <v>4951726.0541083496</v>
      </c>
      <c r="M16" s="3">
        <f>_xlfn.IFNA(INDEX(Elec!M:M,MATCH($A16,Elec!$A:$A,0)),0)+_xlfn.IFNA(INDEX(Gas!M:M,MATCH($B16,Gas!$A:$A,0)),0)</f>
        <v>1389334.6341083494</v>
      </c>
      <c r="N16" s="30">
        <f t="shared" si="0"/>
        <v>0.28057582728261915</v>
      </c>
      <c r="P16" s="8"/>
      <c r="R16" s="8"/>
    </row>
    <row r="17" spans="1:18" x14ac:dyDescent="0.2">
      <c r="A17" s="1">
        <v>17804</v>
      </c>
      <c r="B17" s="1">
        <v>98851</v>
      </c>
      <c r="C17" s="33" t="s">
        <v>4</v>
      </c>
      <c r="D17" s="35">
        <f>_xlfn.IFNA(INDEX(Elec!D:D,MATCH($A17,Elec!$A:$A,0)),0)+_xlfn.IFNA(INDEX(Gas!D:D,MATCH($B17,Gas!$A:$A,0)),0)</f>
        <v>33706.932701156926</v>
      </c>
      <c r="E17" s="3">
        <f>_xlfn.IFNA(INDEX(Elec!E:E,MATCH($A17,Elec!$A:$A,0)),0)+_xlfn.IFNA(INDEX(Gas!E:E,MATCH($B17,Gas!$A:$A,0)),0)</f>
        <v>424762.60681015387</v>
      </c>
      <c r="F17" s="3">
        <f>_xlfn.IFNA(INDEX(Elec!F:F,MATCH($A17,Elec!$A:$A,0)),0)+_xlfn.IFNA(INDEX(Gas!F:F,MATCH($B17,Gas!$A:$A,0)),0)</f>
        <v>35006.841931266958</v>
      </c>
      <c r="G17" s="3">
        <f>_xlfn.IFNA(INDEX(Elec!G:G,MATCH($A17,Elec!$A:$A,0)),0)+_xlfn.IFNA(INDEX(Gas!G:G,MATCH($B17,Gas!$A:$A,0)),0)</f>
        <v>5245913.1100000003</v>
      </c>
      <c r="H17" s="3">
        <f>_xlfn.IFNA(INDEX(Elec!H:H,MATCH($A17,Elec!$A:$A,0)),0)+_xlfn.IFNA(INDEX(Gas!H:H,MATCH($B17,Gas!$A:$A,0)),0)</f>
        <v>595112.18774062558</v>
      </c>
      <c r="I17" s="3">
        <f>_xlfn.IFNA(INDEX(Elec!I:I,MATCH($A17,Elec!$A:$A,0)),0)+_xlfn.IFNA(INDEX(Gas!I:I,MATCH($B17,Gas!$A:$A,0)),0)</f>
        <v>69790.652416437893</v>
      </c>
      <c r="J17" s="3">
        <f>_xlfn.IFNA(INDEX(Elec!J:J,MATCH($A17,Elec!$A:$A,0)),0)+_xlfn.IFNA(INDEX(Gas!J:J,MATCH($B17,Gas!$A:$A,0)),0)</f>
        <v>0</v>
      </c>
      <c r="K17" s="3">
        <f>_xlfn.IFNA(INDEX(Elec!K:K,MATCH($A17,Elec!$A:$A,0)),0)+_xlfn.IFNA(INDEX(Gas!K:K,MATCH($B17,Gas!$A:$A,0)),0)</f>
        <v>0</v>
      </c>
      <c r="L17" s="3">
        <f>_xlfn.IFNA(INDEX(Elec!L:L,MATCH($A17,Elec!$A:$A,0)),0)+_xlfn.IFNA(INDEX(Gas!L:L,MATCH($B17,Gas!$A:$A,0)),0)</f>
        <v>6404292.3315996407</v>
      </c>
      <c r="M17" s="3">
        <f>_xlfn.IFNA(INDEX(Elec!M:M,MATCH($A17,Elec!$A:$A,0)),0)+_xlfn.IFNA(INDEX(Gas!M:M,MATCH($B17,Gas!$A:$A,0)),0)</f>
        <v>1158379.221599641</v>
      </c>
      <c r="N17" s="30">
        <f t="shared" si="0"/>
        <v>0.1808754444084387</v>
      </c>
      <c r="P17" s="8"/>
      <c r="R17" s="8"/>
    </row>
    <row r="18" spans="1:18" x14ac:dyDescent="0.2">
      <c r="A18" s="1">
        <v>17813</v>
      </c>
      <c r="B18" s="1">
        <v>98850</v>
      </c>
      <c r="C18" s="33" t="s">
        <v>33</v>
      </c>
      <c r="D18" s="35">
        <f>_xlfn.IFNA(INDEX(Elec!D:D,MATCH($A18,Elec!$A:$A,0)),0)+_xlfn.IFNA(INDEX(Gas!D:D,MATCH($B18,Gas!$A:$A,0)),0)</f>
        <v>2024.2795233809466</v>
      </c>
      <c r="E18" s="3">
        <f>_xlfn.IFNA(INDEX(Elec!E:E,MATCH($A18,Elec!$A:$A,0)),0)+_xlfn.IFNA(INDEX(Gas!E:E,MATCH($B18,Gas!$A:$A,0)),0)</f>
        <v>255506.10791704126</v>
      </c>
      <c r="F18" s="3">
        <f>_xlfn.IFNA(INDEX(Elec!F:F,MATCH($A18,Elec!$A:$A,0)),0)+_xlfn.IFNA(INDEX(Gas!F:F,MATCH($B18,Gas!$A:$A,0)),0)</f>
        <v>750.8988834069952</v>
      </c>
      <c r="G18" s="3">
        <f>_xlfn.IFNA(INDEX(Elec!G:G,MATCH($A18,Elec!$A:$A,0)),0)+_xlfn.IFNA(INDEX(Gas!G:G,MATCH($B18,Gas!$A:$A,0)),0)</f>
        <v>145956.82</v>
      </c>
      <c r="H18" s="3">
        <f>_xlfn.IFNA(INDEX(Elec!H:H,MATCH($A18,Elec!$A:$A,0)),0)+_xlfn.IFNA(INDEX(Gas!H:H,MATCH($B18,Gas!$A:$A,0)),0)</f>
        <v>2769.0570878952922</v>
      </c>
      <c r="I18" s="3">
        <f>_xlfn.IFNA(INDEX(Elec!I:I,MATCH($A18,Elec!$A:$A,0)),0)+_xlfn.IFNA(INDEX(Gas!I:I,MATCH($B18,Gas!$A:$A,0)),0)</f>
        <v>4360.363126492105</v>
      </c>
      <c r="J18" s="3">
        <f>_xlfn.IFNA(INDEX(Elec!J:J,MATCH($A18,Elec!$A:$A,0)),0)+_xlfn.IFNA(INDEX(Gas!J:J,MATCH($B18,Gas!$A:$A,0)),0)</f>
        <v>0</v>
      </c>
      <c r="K18" s="3">
        <f>_xlfn.IFNA(INDEX(Elec!K:K,MATCH($A18,Elec!$A:$A,0)),0)+_xlfn.IFNA(INDEX(Gas!K:K,MATCH($B18,Gas!$A:$A,0)),0)</f>
        <v>0</v>
      </c>
      <c r="L18" s="3">
        <f>_xlfn.IFNA(INDEX(Elec!L:L,MATCH($A18,Elec!$A:$A,0)),0)+_xlfn.IFNA(INDEX(Gas!L:L,MATCH($B18,Gas!$A:$A,0)),0)</f>
        <v>411367.52653821657</v>
      </c>
      <c r="M18" s="3">
        <f>_xlfn.IFNA(INDEX(Elec!M:M,MATCH($A18,Elec!$A:$A,0)),0)+_xlfn.IFNA(INDEX(Gas!M:M,MATCH($B18,Gas!$A:$A,0)),0)</f>
        <v>265410.70653821656</v>
      </c>
      <c r="N18" s="30">
        <f t="shared" si="0"/>
        <v>0.64519119623206223</v>
      </c>
      <c r="P18" s="8"/>
      <c r="R18" s="8"/>
    </row>
    <row r="19" spans="1:18" x14ac:dyDescent="0.2">
      <c r="A19" s="1">
        <v>17848</v>
      </c>
      <c r="B19" s="1">
        <v>98864</v>
      </c>
      <c r="C19" s="33" t="s">
        <v>24</v>
      </c>
      <c r="D19" s="35">
        <f>_xlfn.IFNA(INDEX(Elec!D:D,MATCH($A19,Elec!$A:$A,0)),0)+_xlfn.IFNA(INDEX(Gas!D:D,MATCH($B19,Gas!$A:$A,0)),0)</f>
        <v>1717.4575085275078</v>
      </c>
      <c r="E19" s="3">
        <f>_xlfn.IFNA(INDEX(Elec!E:E,MATCH($A19,Elec!$A:$A,0)),0)+_xlfn.IFNA(INDEX(Gas!E:E,MATCH($B19,Gas!$A:$A,0)),0)</f>
        <v>184888.21997390073</v>
      </c>
      <c r="F19" s="3">
        <f>_xlfn.IFNA(INDEX(Elec!F:F,MATCH($A19,Elec!$A:$A,0)),0)+_xlfn.IFNA(INDEX(Gas!F:F,MATCH($B19,Gas!$A:$A,0)),0)</f>
        <v>66960.419410218121</v>
      </c>
      <c r="G19" s="3">
        <f>_xlfn.IFNA(INDEX(Elec!G:G,MATCH($A19,Elec!$A:$A,0)),0)+_xlfn.IFNA(INDEX(Gas!G:G,MATCH($B19,Gas!$A:$A,0)),0)</f>
        <v>0</v>
      </c>
      <c r="H19" s="3">
        <f>_xlfn.IFNA(INDEX(Elec!H:H,MATCH($A19,Elec!$A:$A,0)),0)+_xlfn.IFNA(INDEX(Gas!H:H,MATCH($B19,Gas!$A:$A,0)),0)</f>
        <v>1346.8394007149777</v>
      </c>
      <c r="I19" s="3">
        <f>_xlfn.IFNA(INDEX(Elec!I:I,MATCH($A19,Elec!$A:$A,0)),0)+_xlfn.IFNA(INDEX(Gas!I:I,MATCH($B19,Gas!$A:$A,0)),0)</f>
        <v>64663.347652092329</v>
      </c>
      <c r="J19" s="3">
        <f>_xlfn.IFNA(INDEX(Elec!J:J,MATCH($A19,Elec!$A:$A,0)),0)+_xlfn.IFNA(INDEX(Gas!J:J,MATCH($B19,Gas!$A:$A,0)),0)</f>
        <v>0</v>
      </c>
      <c r="K19" s="3">
        <f>_xlfn.IFNA(INDEX(Elec!K:K,MATCH($A19,Elec!$A:$A,0)),0)+_xlfn.IFNA(INDEX(Gas!K:K,MATCH($B19,Gas!$A:$A,0)),0)</f>
        <v>0</v>
      </c>
      <c r="L19" s="3">
        <f>_xlfn.IFNA(INDEX(Elec!L:L,MATCH($A19,Elec!$A:$A,0)),0)+_xlfn.IFNA(INDEX(Gas!L:L,MATCH($B19,Gas!$A:$A,0)),0)</f>
        <v>319576.28394545364</v>
      </c>
      <c r="M19" s="3">
        <f>_xlfn.IFNA(INDEX(Elec!M:M,MATCH($A19,Elec!$A:$A,0)),0)+_xlfn.IFNA(INDEX(Gas!M:M,MATCH($B19,Gas!$A:$A,0)),0)</f>
        <v>319576.28394545364</v>
      </c>
      <c r="N19" s="30">
        <f t="shared" si="0"/>
        <v>1</v>
      </c>
      <c r="P19" s="8"/>
      <c r="R19" s="8"/>
    </row>
    <row r="20" spans="1:18" x14ac:dyDescent="0.2">
      <c r="A20" s="1">
        <v>17838</v>
      </c>
      <c r="B20" s="1">
        <v>98645</v>
      </c>
      <c r="C20" s="33" t="s">
        <v>0</v>
      </c>
      <c r="D20" s="35">
        <f>_xlfn.IFNA(INDEX(Elec!D:D,MATCH($A20,Elec!$A:$A,0)),0)+_xlfn.IFNA(INDEX(Gas!D:D,MATCH($B20,Gas!$A:$A,0)),0)</f>
        <v>0</v>
      </c>
      <c r="E20" s="3">
        <f>_xlfn.IFNA(INDEX(Elec!E:E,MATCH($A20,Elec!$A:$A,0)),0)+_xlfn.IFNA(INDEX(Gas!E:E,MATCH($B20,Gas!$A:$A,0)),0)</f>
        <v>17715.57</v>
      </c>
      <c r="F20" s="3">
        <f>_xlfn.IFNA(INDEX(Elec!F:F,MATCH($A20,Elec!$A:$A,0)),0)+_xlfn.IFNA(INDEX(Gas!F:F,MATCH($B20,Gas!$A:$A,0)),0)</f>
        <v>4206.45</v>
      </c>
      <c r="G20" s="3">
        <f>_xlfn.IFNA(INDEX(Elec!G:G,MATCH($A20,Elec!$A:$A,0)),0)+_xlfn.IFNA(INDEX(Gas!G:G,MATCH($B20,Gas!$A:$A,0)),0)</f>
        <v>97020</v>
      </c>
      <c r="H20" s="3">
        <f>_xlfn.IFNA(INDEX(Elec!H:H,MATCH($A20,Elec!$A:$A,0)),0)+_xlfn.IFNA(INDEX(Gas!H:H,MATCH($B20,Gas!$A:$A,0)),0)</f>
        <v>229.34</v>
      </c>
      <c r="I20" s="3">
        <f>_xlfn.IFNA(INDEX(Elec!I:I,MATCH($A20,Elec!$A:$A,0)),0)+_xlfn.IFNA(INDEX(Gas!I:I,MATCH($B20,Gas!$A:$A,0)),0)</f>
        <v>0</v>
      </c>
      <c r="J20" s="3">
        <f>_xlfn.IFNA(INDEX(Elec!J:J,MATCH($A20,Elec!$A:$A,0)),0)+_xlfn.IFNA(INDEX(Gas!J:J,MATCH($B20,Gas!$A:$A,0)),0)</f>
        <v>0</v>
      </c>
      <c r="K20" s="3">
        <f>_xlfn.IFNA(INDEX(Elec!K:K,MATCH($A20,Elec!$A:$A,0)),0)+_xlfn.IFNA(INDEX(Gas!K:K,MATCH($B20,Gas!$A:$A,0)),0)</f>
        <v>0</v>
      </c>
      <c r="L20" s="3">
        <f>_xlfn.IFNA(INDEX(Elec!L:L,MATCH($A20,Elec!$A:$A,0)),0)+_xlfn.IFNA(INDEX(Gas!L:L,MATCH($B20,Gas!$A:$A,0)),0)</f>
        <v>119171.35999999999</v>
      </c>
      <c r="M20" s="3">
        <f>_xlfn.IFNA(INDEX(Elec!M:M,MATCH($A20,Elec!$A:$A,0)),0)+_xlfn.IFNA(INDEX(Gas!M:M,MATCH($B20,Gas!$A:$A,0)),0)</f>
        <v>22151.359999999997</v>
      </c>
      <c r="N20" s="30">
        <f t="shared" si="0"/>
        <v>0.1858782177194252</v>
      </c>
      <c r="P20" s="8"/>
      <c r="R20" s="8"/>
    </row>
    <row r="21" spans="1:18" x14ac:dyDescent="0.2">
      <c r="A21" s="1">
        <v>17842</v>
      </c>
      <c r="B21" s="1">
        <v>98656</v>
      </c>
      <c r="C21" s="28" t="s">
        <v>1</v>
      </c>
      <c r="D21" s="36">
        <f>_xlfn.IFNA(INDEX(Elec!D:D,MATCH($A21,Elec!$A:$A,0)),0)+_xlfn.IFNA(INDEX(Gas!D:D,MATCH($B21,Gas!$A:$A,0)),0)</f>
        <v>0</v>
      </c>
      <c r="E21" s="3">
        <f>_xlfn.IFNA(INDEX(Elec!E:E,MATCH($A21,Elec!$A:$A,0)),0)+_xlfn.IFNA(INDEX(Gas!E:E,MATCH($B21,Gas!$A:$A,0)),0)</f>
        <v>0</v>
      </c>
      <c r="F21" s="3">
        <f>_xlfn.IFNA(INDEX(Elec!F:F,MATCH($A21,Elec!$A:$A,0)),0)+_xlfn.IFNA(INDEX(Gas!F:F,MATCH($B21,Gas!$A:$A,0)),0)</f>
        <v>0</v>
      </c>
      <c r="G21" s="3">
        <f>_xlfn.IFNA(INDEX(Elec!G:G,MATCH($A21,Elec!$A:$A,0)),0)+_xlfn.IFNA(INDEX(Gas!G:G,MATCH($B21,Gas!$A:$A,0)),0)</f>
        <v>0</v>
      </c>
      <c r="H21" s="3">
        <f>_xlfn.IFNA(INDEX(Elec!H:H,MATCH($A21,Elec!$A:$A,0)),0)+_xlfn.IFNA(INDEX(Gas!H:H,MATCH($B21,Gas!$A:$A,0)),0)</f>
        <v>0</v>
      </c>
      <c r="I21" s="3">
        <f>_xlfn.IFNA(INDEX(Elec!I:I,MATCH($A21,Elec!$A:$A,0)),0)+_xlfn.IFNA(INDEX(Gas!I:I,MATCH($B21,Gas!$A:$A,0)),0)</f>
        <v>0</v>
      </c>
      <c r="J21" s="3">
        <f>_xlfn.IFNA(INDEX(Elec!J:J,MATCH($A21,Elec!$A:$A,0)),0)+_xlfn.IFNA(INDEX(Gas!J:J,MATCH($B21,Gas!$A:$A,0)),0)</f>
        <v>0</v>
      </c>
      <c r="K21" s="3">
        <f>_xlfn.IFNA(INDEX(Elec!K:K,MATCH($A21,Elec!$A:$A,0)),0)+_xlfn.IFNA(INDEX(Gas!K:K,MATCH($B21,Gas!$A:$A,0)),0)</f>
        <v>2277531.12</v>
      </c>
      <c r="L21" s="3">
        <f>_xlfn.IFNA(INDEX(Elec!L:L,MATCH($A21,Elec!$A:$A,0)),0)+_xlfn.IFNA(INDEX(Gas!L:L,MATCH($B21,Gas!$A:$A,0)),0)</f>
        <v>2277531.12</v>
      </c>
      <c r="M21" s="3">
        <f>_xlfn.IFNA(INDEX(Elec!M:M,MATCH($A21,Elec!$A:$A,0)),0)+_xlfn.IFNA(INDEX(Gas!M:M,MATCH($B21,Gas!$A:$A,0)),0)</f>
        <v>2277531.12</v>
      </c>
      <c r="N21" s="23">
        <f t="shared" si="0"/>
        <v>1</v>
      </c>
      <c r="P21" s="8"/>
      <c r="R21" s="8"/>
    </row>
    <row r="22" spans="1:18" x14ac:dyDescent="0.2">
      <c r="C22" s="24" t="s">
        <v>46</v>
      </c>
      <c r="D22" s="25">
        <f t="shared" ref="D22:K22" si="1">SUM(D9:D21)</f>
        <v>147622.68999999997</v>
      </c>
      <c r="E22" s="25">
        <f t="shared" si="1"/>
        <v>3970292.7532795575</v>
      </c>
      <c r="F22" s="25">
        <f t="shared" si="1"/>
        <v>287799.15000000002</v>
      </c>
      <c r="G22" s="25">
        <f t="shared" si="1"/>
        <v>19373370.130000003</v>
      </c>
      <c r="H22" s="25">
        <f t="shared" si="1"/>
        <v>1265468.51</v>
      </c>
      <c r="I22" s="25">
        <f t="shared" si="1"/>
        <v>699853.56</v>
      </c>
      <c r="J22" s="25">
        <f t="shared" si="1"/>
        <v>0</v>
      </c>
      <c r="K22" s="25">
        <f t="shared" si="1"/>
        <v>2277531.12</v>
      </c>
      <c r="L22" s="25">
        <f>SUM(L9:L20)</f>
        <v>25744406.793279555</v>
      </c>
      <c r="M22" s="25">
        <f>SUM(M9:M20)</f>
        <v>6371036.6632795567</v>
      </c>
      <c r="N22" s="26">
        <f>M22/L22</f>
        <v>0.24747265355295284</v>
      </c>
    </row>
    <row r="24" spans="1:18" x14ac:dyDescent="0.2">
      <c r="C24" s="11"/>
      <c r="D24" s="12"/>
      <c r="E24" s="13"/>
      <c r="F24" s="13"/>
      <c r="G24" s="13"/>
      <c r="H24" s="13"/>
      <c r="I24" s="13"/>
      <c r="J24" s="13"/>
      <c r="K24" s="13"/>
      <c r="L24" s="13"/>
      <c r="M24" s="13" t="s">
        <v>20</v>
      </c>
      <c r="N24" s="14" t="s">
        <v>38</v>
      </c>
    </row>
    <row r="25" spans="1:18" x14ac:dyDescent="0.2">
      <c r="C25" s="15"/>
      <c r="D25" s="16" t="s">
        <v>8</v>
      </c>
      <c r="E25" s="17"/>
      <c r="F25" s="17" t="s">
        <v>11</v>
      </c>
      <c r="G25" s="17" t="s">
        <v>13</v>
      </c>
      <c r="H25" s="17" t="s">
        <v>17</v>
      </c>
      <c r="I25" s="17"/>
      <c r="J25" s="17"/>
      <c r="K25" s="17"/>
      <c r="L25" s="17"/>
      <c r="M25" s="17" t="s">
        <v>22</v>
      </c>
      <c r="N25" s="18" t="s">
        <v>39</v>
      </c>
    </row>
    <row r="26" spans="1:18" x14ac:dyDescent="0.2">
      <c r="C26" s="19" t="s">
        <v>42</v>
      </c>
      <c r="D26" s="20" t="s">
        <v>9</v>
      </c>
      <c r="E26" s="21" t="s">
        <v>10</v>
      </c>
      <c r="F26" s="21" t="s">
        <v>12</v>
      </c>
      <c r="G26" s="21" t="s">
        <v>14</v>
      </c>
      <c r="H26" s="21" t="s">
        <v>18</v>
      </c>
      <c r="I26" s="21" t="s">
        <v>15</v>
      </c>
      <c r="J26" s="21" t="s">
        <v>16</v>
      </c>
      <c r="K26" s="21" t="s">
        <v>19</v>
      </c>
      <c r="L26" s="21" t="s">
        <v>20</v>
      </c>
      <c r="M26" s="21" t="s">
        <v>21</v>
      </c>
      <c r="N26" s="22" t="s">
        <v>41</v>
      </c>
    </row>
    <row r="27" spans="1:18" x14ac:dyDescent="0.2">
      <c r="A27" s="1">
        <v>17831</v>
      </c>
      <c r="C27" s="11" t="s">
        <v>2</v>
      </c>
      <c r="D27" s="34">
        <f>_xlfn.IFNA(INDEX(Elec!D:D,MATCH($A27,Elec!$A:$A,0)),0)+_xlfn.IFNA(INDEX(Gas!D:D,MATCH($B27,Gas!$A:$A,0)),0)</f>
        <v>0</v>
      </c>
      <c r="E27" s="3">
        <f>_xlfn.IFNA(INDEX(Elec!E:E,MATCH($A27,Elec!$A:$A,0)),0)+_xlfn.IFNA(INDEX(Gas!E:E,MATCH($B27,Gas!$A:$A,0)),0)</f>
        <v>914786.37</v>
      </c>
      <c r="F27" s="3">
        <f>_xlfn.IFNA(INDEX(Elec!F:F,MATCH($A27,Elec!$A:$A,0)),0)+_xlfn.IFNA(INDEX(Gas!F:F,MATCH($B27,Gas!$A:$A,0)),0)</f>
        <v>5114.22</v>
      </c>
      <c r="G27" s="3">
        <f>_xlfn.IFNA(INDEX(Elec!G:G,MATCH($A27,Elec!$A:$A,0)),0)+_xlfn.IFNA(INDEX(Gas!G:G,MATCH($B27,Gas!$A:$A,0)),0)</f>
        <v>1233325.23</v>
      </c>
      <c r="H27" s="3">
        <f>_xlfn.IFNA(INDEX(Elec!H:H,MATCH($A27,Elec!$A:$A,0)),0)+_xlfn.IFNA(INDEX(Gas!H:H,MATCH($B27,Gas!$A:$A,0)),0)</f>
        <v>167956.76</v>
      </c>
      <c r="I27" s="3">
        <f>_xlfn.IFNA(INDEX(Elec!I:I,MATCH($A27,Elec!$A:$A,0)),0)+_xlfn.IFNA(INDEX(Gas!I:I,MATCH($B27,Gas!$A:$A,0)),0)</f>
        <v>231572.32</v>
      </c>
      <c r="J27" s="3">
        <f>_xlfn.IFNA(INDEX(Elec!J:J,MATCH($A27,Elec!$A:$A,0)),0)+_xlfn.IFNA(INDEX(Gas!J:J,MATCH($B27,Gas!$A:$A,0)),0)</f>
        <v>33786.68</v>
      </c>
      <c r="K27" s="3">
        <f>_xlfn.IFNA(INDEX(Elec!K:K,MATCH($A27,Elec!$A:$A,0)),0)+_xlfn.IFNA(INDEX(Gas!K:K,MATCH($B27,Gas!$A:$A,0)),0)</f>
        <v>0</v>
      </c>
      <c r="L27" s="3">
        <f>_xlfn.IFNA(INDEX(Elec!L:L,MATCH($A27,Elec!$A:$A,0)),0)+_xlfn.IFNA(INDEX(Gas!L:L,MATCH($B27,Gas!$A:$A,0)),0)</f>
        <v>2586541.58</v>
      </c>
      <c r="M27" s="3">
        <f>_xlfn.IFNA(INDEX(Elec!M:M,MATCH($A27,Elec!$A:$A,0)),0)+_xlfn.IFNA(INDEX(Gas!M:M,MATCH($B27,Gas!$A:$A,0)),0)</f>
        <v>1353216.35</v>
      </c>
      <c r="N27" s="30">
        <f>M27/L27</f>
        <v>0.52317595064526279</v>
      </c>
    </row>
    <row r="28" spans="1:18" x14ac:dyDescent="0.2">
      <c r="A28" s="1">
        <v>17836</v>
      </c>
      <c r="C28" s="19" t="s">
        <v>6</v>
      </c>
      <c r="D28" s="36">
        <f>_xlfn.IFNA(INDEX(Elec!D:D,MATCH($A28,Elec!$A:$A,0)),0)+_xlfn.IFNA(INDEX(Gas!D:D,MATCH($B28,Gas!$A:$A,0)),0)</f>
        <v>0</v>
      </c>
      <c r="E28" s="3">
        <f>_xlfn.IFNA(INDEX(Elec!E:E,MATCH($A28,Elec!$A:$A,0)),0)+_xlfn.IFNA(INDEX(Gas!E:E,MATCH($B28,Gas!$A:$A,0)),0)</f>
        <v>235545.96</v>
      </c>
      <c r="F28" s="3">
        <f>_xlfn.IFNA(INDEX(Elec!F:F,MATCH($A28,Elec!$A:$A,0)),0)+_xlfn.IFNA(INDEX(Gas!F:F,MATCH($B28,Gas!$A:$A,0)),0)</f>
        <v>0</v>
      </c>
      <c r="G28" s="3">
        <f>_xlfn.IFNA(INDEX(Elec!G:G,MATCH($A28,Elec!$A:$A,0)),0)+_xlfn.IFNA(INDEX(Gas!G:G,MATCH($B28,Gas!$A:$A,0)),0)</f>
        <v>7335750</v>
      </c>
      <c r="H28" s="3">
        <f>_xlfn.IFNA(INDEX(Elec!H:H,MATCH($A28,Elec!$A:$A,0)),0)+_xlfn.IFNA(INDEX(Gas!H:H,MATCH($B28,Gas!$A:$A,0)),0)</f>
        <v>62035.11</v>
      </c>
      <c r="I28" s="3">
        <f>_xlfn.IFNA(INDEX(Elec!I:I,MATCH($A28,Elec!$A:$A,0)),0)+_xlfn.IFNA(INDEX(Gas!I:I,MATCH($B28,Gas!$A:$A,0)),0)</f>
        <v>50286.81</v>
      </c>
      <c r="J28" s="3">
        <f>_xlfn.IFNA(INDEX(Elec!J:J,MATCH($A28,Elec!$A:$A,0)),0)+_xlfn.IFNA(INDEX(Gas!J:J,MATCH($B28,Gas!$A:$A,0)),0)</f>
        <v>0</v>
      </c>
      <c r="K28" s="3">
        <f>_xlfn.IFNA(INDEX(Elec!K:K,MATCH($A28,Elec!$A:$A,0)),0)+_xlfn.IFNA(INDEX(Gas!K:K,MATCH($B28,Gas!$A:$A,0)),0)</f>
        <v>0</v>
      </c>
      <c r="L28" s="3">
        <f>_xlfn.IFNA(INDEX(Elec!L:L,MATCH($A28,Elec!$A:$A,0)),0)+_xlfn.IFNA(INDEX(Gas!L:L,MATCH($B28,Gas!$A:$A,0)),0)</f>
        <v>7683617.8799999999</v>
      </c>
      <c r="M28" s="3">
        <f>_xlfn.IFNA(INDEX(Elec!M:M,MATCH($A28,Elec!$A:$A,0)),0)+_xlfn.IFNA(INDEX(Gas!M:M,MATCH($B28,Gas!$A:$A,0)),0)</f>
        <v>347867.87999999989</v>
      </c>
      <c r="N28" s="30">
        <f>M28/L28</f>
        <v>4.5273969298431575E-2</v>
      </c>
    </row>
    <row r="29" spans="1:18" x14ac:dyDescent="0.2">
      <c r="C29" s="24" t="s">
        <v>43</v>
      </c>
      <c r="D29" s="25">
        <f t="shared" ref="D29:M29" si="2">SUM(D27:D28)</f>
        <v>0</v>
      </c>
      <c r="E29" s="25">
        <f t="shared" si="2"/>
        <v>1150332.33</v>
      </c>
      <c r="F29" s="25">
        <f t="shared" si="2"/>
        <v>5114.22</v>
      </c>
      <c r="G29" s="25">
        <f t="shared" si="2"/>
        <v>8569075.2300000004</v>
      </c>
      <c r="H29" s="25">
        <f t="shared" si="2"/>
        <v>229991.87</v>
      </c>
      <c r="I29" s="25">
        <f t="shared" si="2"/>
        <v>281859.13</v>
      </c>
      <c r="J29" s="25">
        <f t="shared" si="2"/>
        <v>33786.68</v>
      </c>
      <c r="K29" s="25">
        <f t="shared" si="2"/>
        <v>0</v>
      </c>
      <c r="L29" s="25">
        <f t="shared" si="2"/>
        <v>10270159.460000001</v>
      </c>
      <c r="M29" s="25">
        <f t="shared" si="2"/>
        <v>1701084.23</v>
      </c>
      <c r="N29" s="26">
        <f>M29/L29</f>
        <v>0.16563367264406623</v>
      </c>
    </row>
    <row r="30" spans="1:18" x14ac:dyDescent="0.2">
      <c r="D30" s="4"/>
      <c r="L30" s="3"/>
    </row>
    <row r="31" spans="1:18" x14ac:dyDescent="0.2">
      <c r="C31" s="24" t="s">
        <v>47</v>
      </c>
      <c r="D31" s="25">
        <f>SUM(D22,D29)</f>
        <v>147622.68999999997</v>
      </c>
      <c r="E31" s="25">
        <f>SUM(E22,E29)</f>
        <v>5120625.0832795575</v>
      </c>
      <c r="F31" s="25">
        <f t="shared" ref="F31:M31" si="3">SUM(F22,F29)</f>
        <v>292913.37</v>
      </c>
      <c r="G31" s="25">
        <f t="shared" si="3"/>
        <v>27942445.360000003</v>
      </c>
      <c r="H31" s="25">
        <f t="shared" si="3"/>
        <v>1495460.38</v>
      </c>
      <c r="I31" s="25">
        <f t="shared" si="3"/>
        <v>981712.69000000006</v>
      </c>
      <c r="J31" s="25">
        <f t="shared" si="3"/>
        <v>33786.68</v>
      </c>
      <c r="K31" s="25">
        <f t="shared" si="3"/>
        <v>2277531.12</v>
      </c>
      <c r="L31" s="25">
        <f t="shared" si="3"/>
        <v>36014566.253279552</v>
      </c>
      <c r="M31" s="25">
        <f t="shared" si="3"/>
        <v>8072120.8932795562</v>
      </c>
      <c r="N31" s="26">
        <f>M31/L31</f>
        <v>0.22413489132454828</v>
      </c>
    </row>
    <row r="32" spans="1:18" x14ac:dyDescent="0.2">
      <c r="L32" s="3"/>
    </row>
    <row r="33" spans="3:12" x14ac:dyDescent="0.2">
      <c r="C33" s="1" t="s">
        <v>45</v>
      </c>
      <c r="L33" s="3"/>
    </row>
    <row r="34" spans="3:12" x14ac:dyDescent="0.2">
      <c r="L34" s="3"/>
    </row>
    <row r="35" spans="3:12" x14ac:dyDescent="0.2">
      <c r="L35" s="3"/>
    </row>
    <row r="36" spans="3:12" x14ac:dyDescent="0.2">
      <c r="L36" s="3"/>
    </row>
    <row r="37" spans="3:12" x14ac:dyDescent="0.2">
      <c r="L37" s="3"/>
    </row>
    <row r="38" spans="3:12" x14ac:dyDescent="0.2">
      <c r="L38" s="3"/>
    </row>
    <row r="42" spans="3:12" x14ac:dyDescent="0.2">
      <c r="L42" s="4"/>
    </row>
  </sheetData>
  <mergeCells count="3">
    <mergeCell ref="C2:M2"/>
    <mergeCell ref="C3:M3"/>
    <mergeCell ref="C4:M4"/>
  </mergeCells>
  <phoneticPr fontId="0" type="noConversion"/>
  <printOptions horizontalCentered="1" verticalCentered="1"/>
  <pageMargins left="0.25" right="0.25" top="0.75" bottom="0.75" header="0.3" footer="0.3"/>
  <pageSetup scale="79" orientation="landscape" r:id="rId1"/>
  <headerFooter alignWithMargins="0">
    <oddHeader>&amp;R2020 Exhibit D
Spend by Cost Category
EEP-2018-0002</oddHeader>
    <oddFooter>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S33"/>
  <sheetViews>
    <sheetView tabSelected="1" view="pageLayout" topLeftCell="C1" zoomScaleNormal="100" workbookViewId="0">
      <selection activeCell="C1" sqref="C1"/>
    </sheetView>
  </sheetViews>
  <sheetFormatPr defaultColWidth="9.140625" defaultRowHeight="12.75" outlineLevelCol="1" x14ac:dyDescent="0.2"/>
  <cols>
    <col min="1" max="1" customWidth="true" hidden="true" style="1" width="14.5703125" outlineLevel="1" collapsed="false"/>
    <col min="2" max="2" customWidth="true" hidden="true" style="1" width="18.42578125" outlineLevel="1" collapsed="false"/>
    <col min="3" max="3" customWidth="true" style="1" width="31.7109375" collapsed="true"/>
    <col min="4" max="13" customWidth="true" style="1" width="12.85546875" collapsed="false"/>
    <col min="14" max="14" customWidth="true" style="1" width="12.7109375" collapsed="false"/>
    <col min="15" max="15" customWidth="true" style="1" width="11.85546875" collapsed="false"/>
    <col min="16" max="16" customWidth="true" style="1" width="11.7109375" collapsed="false"/>
    <col min="17" max="17" customWidth="true" style="1" width="12.85546875" collapsed="false"/>
    <col min="18" max="18" style="1" width="9.140625" collapsed="false"/>
    <col min="19" max="19" bestFit="true" customWidth="true" style="1" width="12.85546875" collapsed="false"/>
    <col min="20" max="16384" style="1" width="9.140625" collapsed="false"/>
  </cols>
  <sheetData>
    <row r="2" spans="1:19" ht="15.75" x14ac:dyDescent="0.25">
      <c r="C2" s="42" t="s">
        <v>7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9" ht="15.75" x14ac:dyDescent="0.25">
      <c r="C3" s="42" t="str">
        <f>Total!C3</f>
        <v>EEP-2018-0002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9" ht="15.75" x14ac:dyDescent="0.25">
      <c r="C4" s="42" t="s">
        <v>36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9" x14ac:dyDescent="0.2">
      <c r="M5" s="2" t="s">
        <v>44</v>
      </c>
    </row>
    <row r="6" spans="1:19" x14ac:dyDescent="0.2">
      <c r="C6" s="11"/>
      <c r="D6" s="12"/>
      <c r="E6" s="13"/>
      <c r="F6" s="13"/>
      <c r="G6" s="13"/>
      <c r="H6" s="13"/>
      <c r="I6" s="13"/>
      <c r="J6" s="13"/>
      <c r="K6" s="13"/>
      <c r="L6" s="13"/>
      <c r="M6" s="13" t="s">
        <v>20</v>
      </c>
      <c r="N6" s="14" t="s">
        <v>38</v>
      </c>
    </row>
    <row r="7" spans="1:19" x14ac:dyDescent="0.2">
      <c r="C7" s="15"/>
      <c r="D7" s="16" t="s">
        <v>8</v>
      </c>
      <c r="E7" s="17"/>
      <c r="F7" s="17" t="s">
        <v>11</v>
      </c>
      <c r="G7" s="17" t="s">
        <v>13</v>
      </c>
      <c r="H7" s="17" t="s">
        <v>17</v>
      </c>
      <c r="I7" s="17"/>
      <c r="J7" s="17"/>
      <c r="K7" s="17"/>
      <c r="L7" s="17"/>
      <c r="M7" s="17" t="s">
        <v>22</v>
      </c>
      <c r="N7" s="18" t="s">
        <v>39</v>
      </c>
      <c r="O7" s="2"/>
    </row>
    <row r="8" spans="1:19" x14ac:dyDescent="0.2">
      <c r="A8" s="1" t="s">
        <v>25</v>
      </c>
      <c r="C8" s="19" t="s">
        <v>40</v>
      </c>
      <c r="D8" s="20" t="s">
        <v>9</v>
      </c>
      <c r="E8" s="21" t="s">
        <v>10</v>
      </c>
      <c r="F8" s="21" t="s">
        <v>12</v>
      </c>
      <c r="G8" s="21" t="s">
        <v>14</v>
      </c>
      <c r="H8" s="21" t="s">
        <v>18</v>
      </c>
      <c r="I8" s="21" t="s">
        <v>15</v>
      </c>
      <c r="J8" s="21" t="s">
        <v>16</v>
      </c>
      <c r="K8" s="21" t="s">
        <v>19</v>
      </c>
      <c r="L8" s="21" t="s">
        <v>20</v>
      </c>
      <c r="M8" s="21" t="s">
        <v>21</v>
      </c>
      <c r="N8" s="22" t="s">
        <v>41</v>
      </c>
    </row>
    <row r="9" spans="1:19" x14ac:dyDescent="0.2">
      <c r="A9" s="1">
        <v>17802</v>
      </c>
      <c r="C9" s="11" t="s">
        <v>3</v>
      </c>
      <c r="D9" s="34">
        <v>18248.212272647779</v>
      </c>
      <c r="E9" s="3">
        <v>421675.10942839523</v>
      </c>
      <c r="F9" s="3">
        <v>711.35872913997491</v>
      </c>
      <c r="G9" s="3">
        <v>2023152.4</v>
      </c>
      <c r="H9" s="3">
        <v>140251.10995877819</v>
      </c>
      <c r="I9" s="3">
        <v>27218.87162435121</v>
      </c>
      <c r="J9" s="3">
        <v>0</v>
      </c>
      <c r="K9" s="3">
        <v>0</v>
      </c>
      <c r="L9" s="3">
        <v>2631257.0620133118</v>
      </c>
      <c r="M9" s="3">
        <v>608104.66201331187</v>
      </c>
      <c r="N9" s="29">
        <f>M9/L9</f>
        <v>0.23110803987658254</v>
      </c>
      <c r="O9" s="5"/>
      <c r="Q9" s="6"/>
      <c r="R9" s="7"/>
      <c r="S9" s="6"/>
    </row>
    <row r="10" spans="1:19" x14ac:dyDescent="0.2">
      <c r="A10" s="1">
        <v>17808</v>
      </c>
      <c r="C10" s="15" t="s">
        <v>34</v>
      </c>
      <c r="D10" s="35">
        <v>3935.8858018056244</v>
      </c>
      <c r="E10" s="3">
        <v>58169.816350332963</v>
      </c>
      <c r="F10" s="3">
        <v>6242.1275597758095</v>
      </c>
      <c r="G10" s="3">
        <v>537849.03</v>
      </c>
      <c r="H10" s="3">
        <v>67467.889086976342</v>
      </c>
      <c r="I10" s="3">
        <v>7041.7120883390853</v>
      </c>
      <c r="J10" s="3">
        <v>0</v>
      </c>
      <c r="K10" s="3">
        <v>0</v>
      </c>
      <c r="L10" s="3">
        <v>680706.46088722977</v>
      </c>
      <c r="M10" s="3">
        <v>142857.43088722974</v>
      </c>
      <c r="N10" s="30">
        <f t="shared" ref="N10:N21" si="0">M10/L10</f>
        <v>0.20986642421614451</v>
      </c>
      <c r="O10" s="5"/>
      <c r="Q10" s="6"/>
      <c r="R10" s="7"/>
      <c r="S10" s="6"/>
    </row>
    <row r="11" spans="1:19" x14ac:dyDescent="0.2">
      <c r="A11" s="1">
        <v>17860</v>
      </c>
      <c r="C11" s="15" t="s">
        <v>30</v>
      </c>
      <c r="D11" s="35">
        <v>5042.3189782329873</v>
      </c>
      <c r="E11" s="3">
        <v>46173.912466382208</v>
      </c>
      <c r="F11" s="3">
        <v>50.165303756596408</v>
      </c>
      <c r="G11" s="3">
        <v>586063.07999999996</v>
      </c>
      <c r="H11" s="3">
        <v>37948.002684874962</v>
      </c>
      <c r="I11" s="3">
        <v>196785.19696932362</v>
      </c>
      <c r="J11" s="3">
        <v>0</v>
      </c>
      <c r="K11" s="3">
        <v>0</v>
      </c>
      <c r="L11" s="3">
        <v>872062.67640257021</v>
      </c>
      <c r="M11" s="3">
        <v>285999.59640257026</v>
      </c>
      <c r="N11" s="30">
        <f t="shared" si="0"/>
        <v>0.32795761605389967</v>
      </c>
      <c r="O11" s="5"/>
      <c r="Q11" s="6"/>
      <c r="R11" s="7"/>
      <c r="S11" s="6"/>
    </row>
    <row r="12" spans="1:19" x14ac:dyDescent="0.2">
      <c r="A12" s="1">
        <v>17857</v>
      </c>
      <c r="C12" s="15" t="s">
        <v>31</v>
      </c>
      <c r="D12" s="35">
        <v>2883.6452921144364</v>
      </c>
      <c r="E12" s="3">
        <v>66783.032279206076</v>
      </c>
      <c r="F12" s="3">
        <v>28.688970814752704</v>
      </c>
      <c r="G12" s="3">
        <v>418313</v>
      </c>
      <c r="H12" s="3">
        <v>5605.2854936229314</v>
      </c>
      <c r="I12" s="3">
        <v>5159.1435662713702</v>
      </c>
      <c r="J12" s="3">
        <v>0</v>
      </c>
      <c r="K12" s="3">
        <v>0</v>
      </c>
      <c r="L12" s="3">
        <v>498772.79560202954</v>
      </c>
      <c r="M12" s="3">
        <v>80459.795602029539</v>
      </c>
      <c r="N12" s="30">
        <f t="shared" si="0"/>
        <v>0.16131552544864206</v>
      </c>
      <c r="O12" s="5"/>
      <c r="Q12" s="6"/>
      <c r="R12" s="7"/>
      <c r="S12" s="6"/>
    </row>
    <row r="13" spans="1:19" x14ac:dyDescent="0.2">
      <c r="A13" s="1">
        <v>17839</v>
      </c>
      <c r="C13" s="15" t="s">
        <v>32</v>
      </c>
      <c r="D13" s="35">
        <v>3402.3527741010448</v>
      </c>
      <c r="E13" s="3">
        <v>29264.56482994814</v>
      </c>
      <c r="F13" s="3">
        <v>8251.3600465602103</v>
      </c>
      <c r="G13" s="3">
        <v>668576.96</v>
      </c>
      <c r="H13" s="3">
        <v>5943.5322422442414</v>
      </c>
      <c r="I13" s="3">
        <v>25767.135585053307</v>
      </c>
      <c r="J13" s="3">
        <v>0</v>
      </c>
      <c r="K13" s="3">
        <v>0</v>
      </c>
      <c r="L13" s="3">
        <v>741205.90547790693</v>
      </c>
      <c r="M13" s="3">
        <v>72628.945477906964</v>
      </c>
      <c r="N13" s="30">
        <f t="shared" si="0"/>
        <v>9.7987542923147708E-2</v>
      </c>
      <c r="O13" s="5"/>
      <c r="Q13" s="8"/>
      <c r="S13" s="8"/>
    </row>
    <row r="14" spans="1:19" x14ac:dyDescent="0.2">
      <c r="A14" s="1">
        <v>17849</v>
      </c>
      <c r="C14" s="15" t="s">
        <v>23</v>
      </c>
      <c r="D14" s="35">
        <v>874.21616754170179</v>
      </c>
      <c r="E14" s="3">
        <v>65496.128656421221</v>
      </c>
      <c r="F14" s="3">
        <v>75803.257450475256</v>
      </c>
      <c r="G14" s="3">
        <v>0</v>
      </c>
      <c r="H14" s="3">
        <v>1326.1815562052041</v>
      </c>
      <c r="I14" s="3">
        <v>7694.7943211690126</v>
      </c>
      <c r="J14" s="3">
        <v>0</v>
      </c>
      <c r="K14" s="3">
        <v>0</v>
      </c>
      <c r="L14" s="3">
        <v>151194.5781518124</v>
      </c>
      <c r="M14" s="3">
        <v>151194.5781518124</v>
      </c>
      <c r="N14" s="30">
        <f t="shared" si="0"/>
        <v>1</v>
      </c>
      <c r="O14" s="5"/>
      <c r="Q14" s="6"/>
      <c r="R14" s="7"/>
      <c r="S14" s="6"/>
    </row>
    <row r="15" spans="1:19" x14ac:dyDescent="0.2">
      <c r="A15" s="1">
        <v>17805</v>
      </c>
      <c r="C15" s="15" t="s">
        <v>5</v>
      </c>
      <c r="D15" s="35">
        <v>20829.60559235391</v>
      </c>
      <c r="E15" s="3">
        <v>833564.92351045425</v>
      </c>
      <c r="F15" s="3">
        <v>239.82608959218996</v>
      </c>
      <c r="G15" s="3">
        <v>3084474.91</v>
      </c>
      <c r="H15" s="3">
        <v>172776.17407514024</v>
      </c>
      <c r="I15" s="3">
        <v>43127.975385834114</v>
      </c>
      <c r="J15" s="3">
        <v>0</v>
      </c>
      <c r="K15" s="3">
        <v>0</v>
      </c>
      <c r="L15" s="3">
        <v>4155013.4146533748</v>
      </c>
      <c r="M15" s="3">
        <v>1070538.5046533747</v>
      </c>
      <c r="N15" s="30">
        <f t="shared" si="0"/>
        <v>0.25764983113602835</v>
      </c>
      <c r="O15" s="5"/>
      <c r="Q15" s="6"/>
      <c r="R15" s="7"/>
      <c r="S15" s="6"/>
    </row>
    <row r="16" spans="1:19" x14ac:dyDescent="0.2">
      <c r="A16" s="1">
        <v>17817</v>
      </c>
      <c r="C16" s="15" t="s">
        <v>29</v>
      </c>
      <c r="D16" s="35">
        <v>23295.32075435928</v>
      </c>
      <c r="E16" s="3">
        <v>1003850.722586768</v>
      </c>
      <c r="F16" s="3">
        <v>627.97562499313813</v>
      </c>
      <c r="G16" s="3">
        <v>3327000.01</v>
      </c>
      <c r="H16" s="3">
        <v>86257.021858228836</v>
      </c>
      <c r="I16" s="3">
        <v>193646.54141959487</v>
      </c>
      <c r="J16" s="3">
        <v>0</v>
      </c>
      <c r="K16" s="3">
        <v>0</v>
      </c>
      <c r="L16" s="3">
        <v>4634677.5922439443</v>
      </c>
      <c r="M16" s="3">
        <v>1307677.5822439445</v>
      </c>
      <c r="N16" s="30">
        <f t="shared" si="0"/>
        <v>0.28215071193567404</v>
      </c>
      <c r="O16" s="5"/>
      <c r="Q16" s="8"/>
      <c r="S16" s="8"/>
    </row>
    <row r="17" spans="1:19" x14ac:dyDescent="0.2">
      <c r="A17" s="1">
        <v>17804</v>
      </c>
      <c r="C17" s="15" t="s">
        <v>4</v>
      </c>
      <c r="D17" s="35">
        <v>33706.932701156926</v>
      </c>
      <c r="E17" s="3">
        <v>424762.60681015387</v>
      </c>
      <c r="F17" s="3">
        <v>35006.841931266958</v>
      </c>
      <c r="G17" s="3">
        <v>5351252.75</v>
      </c>
      <c r="H17" s="3">
        <v>596302.36774062563</v>
      </c>
      <c r="I17" s="3">
        <v>69790.652416437893</v>
      </c>
      <c r="J17" s="3">
        <v>0</v>
      </c>
      <c r="K17" s="3">
        <v>0</v>
      </c>
      <c r="L17" s="3">
        <v>6510822.151599641</v>
      </c>
      <c r="M17" s="3">
        <v>1159569.401599641</v>
      </c>
      <c r="N17" s="30">
        <f t="shared" si="0"/>
        <v>0.17809876765175453</v>
      </c>
      <c r="O17" s="5"/>
      <c r="Q17" s="8"/>
      <c r="S17" s="8"/>
    </row>
    <row r="18" spans="1:19" x14ac:dyDescent="0.2">
      <c r="A18" s="1">
        <v>17813</v>
      </c>
      <c r="C18" s="15" t="s">
        <v>33</v>
      </c>
      <c r="D18" s="35">
        <v>1527.4485446700671</v>
      </c>
      <c r="E18" s="3">
        <v>202164.18920925353</v>
      </c>
      <c r="F18" s="3">
        <v>352.46888340699519</v>
      </c>
      <c r="G18" s="3">
        <v>123532.74</v>
      </c>
      <c r="H18" s="3">
        <v>1661.653894443707</v>
      </c>
      <c r="I18" s="3">
        <v>3517.670504082249</v>
      </c>
      <c r="J18" s="3">
        <v>0</v>
      </c>
      <c r="K18" s="3">
        <v>0</v>
      </c>
      <c r="L18" s="3">
        <v>332756.17103585653</v>
      </c>
      <c r="M18" s="3">
        <v>209223.43103585654</v>
      </c>
      <c r="N18" s="30">
        <f t="shared" si="0"/>
        <v>0.62875898104174133</v>
      </c>
      <c r="O18" s="5"/>
      <c r="Q18" s="8"/>
      <c r="S18" s="8"/>
    </row>
    <row r="19" spans="1:19" x14ac:dyDescent="0.2">
      <c r="A19" s="1">
        <v>17848</v>
      </c>
      <c r="C19" s="15" t="s">
        <v>24</v>
      </c>
      <c r="D19" s="35">
        <v>1374.8311210162133</v>
      </c>
      <c r="E19" s="3">
        <v>156313.90715224232</v>
      </c>
      <c r="F19" s="3">
        <v>52934.80941021812</v>
      </c>
      <c r="G19" s="3">
        <v>0</v>
      </c>
      <c r="H19" s="3">
        <v>991.49140885970337</v>
      </c>
      <c r="I19" s="3">
        <v>61971.236119543202</v>
      </c>
      <c r="J19" s="3">
        <v>0</v>
      </c>
      <c r="K19" s="3">
        <v>0</v>
      </c>
      <c r="L19" s="3">
        <v>273586.27521187952</v>
      </c>
      <c r="M19" s="3">
        <v>273586.27521187952</v>
      </c>
      <c r="N19" s="30">
        <f t="shared" si="0"/>
        <v>1</v>
      </c>
      <c r="O19" s="5"/>
      <c r="Q19" s="8"/>
      <c r="S19" s="8"/>
    </row>
    <row r="20" spans="1:19" x14ac:dyDescent="0.2">
      <c r="A20" s="1">
        <v>17838</v>
      </c>
      <c r="C20" s="15" t="s">
        <v>0</v>
      </c>
      <c r="D20" s="35">
        <v>0</v>
      </c>
      <c r="E20" s="3">
        <v>11272.15</v>
      </c>
      <c r="F20" s="3">
        <v>2944.52</v>
      </c>
      <c r="G20" s="3">
        <v>71146.2</v>
      </c>
      <c r="H20" s="3">
        <v>163.81</v>
      </c>
      <c r="I20" s="3">
        <v>0</v>
      </c>
      <c r="J20" s="3">
        <v>0</v>
      </c>
      <c r="K20" s="3">
        <v>0</v>
      </c>
      <c r="L20" s="3">
        <v>85526.68</v>
      </c>
      <c r="M20" s="3">
        <v>14380.479999999996</v>
      </c>
      <c r="N20" s="30">
        <f t="shared" si="0"/>
        <v>0.16814028090415759</v>
      </c>
      <c r="O20" s="5"/>
      <c r="P20" s="4"/>
      <c r="Q20" s="8"/>
      <c r="S20" s="9"/>
    </row>
    <row r="21" spans="1:19" x14ac:dyDescent="0.2">
      <c r="A21" s="1">
        <v>17842</v>
      </c>
      <c r="C21" s="19" t="s">
        <v>1</v>
      </c>
      <c r="D21" s="36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1817133.35</v>
      </c>
      <c r="L21" s="3">
        <v>1817133.35</v>
      </c>
      <c r="M21" s="3">
        <v>1817133.35</v>
      </c>
      <c r="N21" s="30">
        <f t="shared" si="0"/>
        <v>1</v>
      </c>
      <c r="O21" s="5"/>
      <c r="Q21" s="9"/>
    </row>
    <row r="22" spans="1:19" x14ac:dyDescent="0.2">
      <c r="C22" s="24" t="s">
        <v>46</v>
      </c>
      <c r="D22" s="25">
        <f>SUM(D9:D21)</f>
        <v>115120.76999999997</v>
      </c>
      <c r="E22" s="25">
        <f t="shared" ref="E22:K22" si="1">SUM(E9:E21)</f>
        <v>3319491.063279558</v>
      </c>
      <c r="F22" s="25">
        <f t="shared" si="1"/>
        <v>183193.4</v>
      </c>
      <c r="G22" s="25">
        <f t="shared" si="1"/>
        <v>16191361.08</v>
      </c>
      <c r="H22" s="25">
        <f t="shared" si="1"/>
        <v>1116694.52</v>
      </c>
      <c r="I22" s="25">
        <f t="shared" si="1"/>
        <v>641720.92999999982</v>
      </c>
      <c r="J22" s="25">
        <f t="shared" si="1"/>
        <v>0</v>
      </c>
      <c r="K22" s="25">
        <f t="shared" si="1"/>
        <v>1817133.35</v>
      </c>
      <c r="L22" s="25">
        <f>SUM(L9:L20)</f>
        <v>21567581.763279554</v>
      </c>
      <c r="M22" s="25">
        <f>SUM(M9:M20)</f>
        <v>5376220.6832795572</v>
      </c>
      <c r="N22" s="26">
        <f>M22/L22</f>
        <v>0.24927322600593921</v>
      </c>
    </row>
    <row r="24" spans="1:19" x14ac:dyDescent="0.2">
      <c r="C24" s="11"/>
      <c r="D24" s="12"/>
      <c r="E24" s="13"/>
      <c r="F24" s="13"/>
      <c r="G24" s="13"/>
      <c r="H24" s="13"/>
      <c r="I24" s="13"/>
      <c r="J24" s="13"/>
      <c r="K24" s="13"/>
      <c r="L24" s="13"/>
      <c r="M24" s="13" t="s">
        <v>20</v>
      </c>
      <c r="N24" s="14" t="s">
        <v>38</v>
      </c>
    </row>
    <row r="25" spans="1:19" x14ac:dyDescent="0.2">
      <c r="C25" s="15"/>
      <c r="D25" s="16" t="s">
        <v>8</v>
      </c>
      <c r="E25" s="17"/>
      <c r="F25" s="17" t="s">
        <v>11</v>
      </c>
      <c r="G25" s="17" t="s">
        <v>13</v>
      </c>
      <c r="H25" s="17" t="s">
        <v>17</v>
      </c>
      <c r="I25" s="17"/>
      <c r="J25" s="17"/>
      <c r="K25" s="17"/>
      <c r="L25" s="17"/>
      <c r="M25" s="17" t="s">
        <v>22</v>
      </c>
      <c r="N25" s="18" t="s">
        <v>39</v>
      </c>
    </row>
    <row r="26" spans="1:19" x14ac:dyDescent="0.2">
      <c r="C26" s="19" t="s">
        <v>42</v>
      </c>
      <c r="D26" s="20" t="s">
        <v>9</v>
      </c>
      <c r="E26" s="21" t="s">
        <v>10</v>
      </c>
      <c r="F26" s="21" t="s">
        <v>12</v>
      </c>
      <c r="G26" s="21" t="s">
        <v>14</v>
      </c>
      <c r="H26" s="21" t="s">
        <v>18</v>
      </c>
      <c r="I26" s="21" t="s">
        <v>15</v>
      </c>
      <c r="J26" s="21" t="s">
        <v>16</v>
      </c>
      <c r="K26" s="21" t="s">
        <v>19</v>
      </c>
      <c r="L26" s="21" t="s">
        <v>20</v>
      </c>
      <c r="M26" s="21" t="s">
        <v>21</v>
      </c>
      <c r="N26" s="22" t="s">
        <v>41</v>
      </c>
    </row>
    <row r="27" spans="1:19" x14ac:dyDescent="0.2">
      <c r="A27" s="1">
        <v>17831</v>
      </c>
      <c r="C27" s="27" t="s">
        <v>2</v>
      </c>
      <c r="D27" s="34">
        <v>0</v>
      </c>
      <c r="E27" s="3">
        <v>914786.37</v>
      </c>
      <c r="F27" s="3">
        <v>5114.22</v>
      </c>
      <c r="G27" s="3">
        <v>1233325.23</v>
      </c>
      <c r="H27" s="3">
        <v>167956.76</v>
      </c>
      <c r="I27" s="3">
        <v>231572.32</v>
      </c>
      <c r="J27" s="3">
        <v>33786.68</v>
      </c>
      <c r="K27" s="3">
        <v>0</v>
      </c>
      <c r="L27" s="3">
        <v>2586541.58</v>
      </c>
      <c r="M27" s="3">
        <v>1353216.35</v>
      </c>
      <c r="N27" s="31"/>
    </row>
    <row r="28" spans="1:19" x14ac:dyDescent="0.2">
      <c r="A28" s="1">
        <v>17836</v>
      </c>
      <c r="C28" s="28" t="s">
        <v>6</v>
      </c>
      <c r="D28" s="35">
        <v>0</v>
      </c>
      <c r="E28" s="3">
        <v>235545.96</v>
      </c>
      <c r="F28" s="3">
        <v>0</v>
      </c>
      <c r="G28" s="3">
        <v>7335750</v>
      </c>
      <c r="H28" s="3">
        <v>62035.11</v>
      </c>
      <c r="I28" s="3">
        <v>50286.81</v>
      </c>
      <c r="J28" s="3">
        <v>0</v>
      </c>
      <c r="K28" s="3">
        <v>0</v>
      </c>
      <c r="L28" s="3">
        <v>7683617.8799999999</v>
      </c>
      <c r="M28" s="3">
        <v>347867.87999999989</v>
      </c>
      <c r="N28" s="32"/>
    </row>
    <row r="29" spans="1:19" x14ac:dyDescent="0.2">
      <c r="C29" s="37" t="s">
        <v>43</v>
      </c>
      <c r="D29" s="38">
        <f t="shared" ref="D29:M29" si="2">SUM(D27:D28)</f>
        <v>0</v>
      </c>
      <c r="E29" s="25">
        <f t="shared" si="2"/>
        <v>1150332.33</v>
      </c>
      <c r="F29" s="25">
        <f t="shared" si="2"/>
        <v>5114.22</v>
      </c>
      <c r="G29" s="25">
        <f t="shared" si="2"/>
        <v>8569075.2300000004</v>
      </c>
      <c r="H29" s="25">
        <f t="shared" si="2"/>
        <v>229991.87</v>
      </c>
      <c r="I29" s="25">
        <f t="shared" si="2"/>
        <v>281859.13</v>
      </c>
      <c r="J29" s="25">
        <f t="shared" si="2"/>
        <v>33786.68</v>
      </c>
      <c r="K29" s="25">
        <f t="shared" si="2"/>
        <v>0</v>
      </c>
      <c r="L29" s="25">
        <f t="shared" si="2"/>
        <v>10270159.460000001</v>
      </c>
      <c r="M29" s="25">
        <f t="shared" si="2"/>
        <v>1701084.23</v>
      </c>
      <c r="N29" s="26">
        <f>M29/L29</f>
        <v>0.16563367264406623</v>
      </c>
    </row>
    <row r="30" spans="1:19" x14ac:dyDescent="0.2">
      <c r="D30" s="4"/>
      <c r="L30" s="3"/>
    </row>
    <row r="31" spans="1:19" x14ac:dyDescent="0.2">
      <c r="C31" s="24" t="s">
        <v>47</v>
      </c>
      <c r="D31" s="25">
        <f>SUM(D22,D29)</f>
        <v>115120.76999999997</v>
      </c>
      <c r="E31" s="25">
        <f>SUM(E22,E29)</f>
        <v>4469823.393279558</v>
      </c>
      <c r="F31" s="25">
        <f t="shared" ref="F31:M31" si="3">SUM(F22,F29)</f>
        <v>188307.62</v>
      </c>
      <c r="G31" s="25">
        <f t="shared" si="3"/>
        <v>24760436.310000002</v>
      </c>
      <c r="H31" s="25">
        <f t="shared" si="3"/>
        <v>1346686.3900000001</v>
      </c>
      <c r="I31" s="25">
        <f t="shared" si="3"/>
        <v>923580.05999999982</v>
      </c>
      <c r="J31" s="25">
        <f t="shared" si="3"/>
        <v>33786.68</v>
      </c>
      <c r="K31" s="25">
        <f t="shared" si="3"/>
        <v>1817133.35</v>
      </c>
      <c r="L31" s="25">
        <f t="shared" si="3"/>
        <v>31837741.223279554</v>
      </c>
      <c r="M31" s="25">
        <f t="shared" si="3"/>
        <v>7077304.9132795576</v>
      </c>
      <c r="N31" s="26">
        <f>M31/L31</f>
        <v>0.22229293415151818</v>
      </c>
    </row>
    <row r="33" spans="3:3" x14ac:dyDescent="0.2">
      <c r="C33" s="1" t="s">
        <v>45</v>
      </c>
    </row>
  </sheetData>
  <mergeCells count="3">
    <mergeCell ref="C2:M2"/>
    <mergeCell ref="C3:M3"/>
    <mergeCell ref="C4:M4"/>
  </mergeCells>
  <phoneticPr fontId="0" type="noConversion"/>
  <printOptions horizontalCentered="1" verticalCentered="1"/>
  <pageMargins left="0.25" right="0.25" top="0.75" bottom="0.75" header="0.3" footer="0.3"/>
  <pageSetup scale="79" orientation="landscape" r:id="rId1"/>
  <headerFooter alignWithMargins="0">
    <oddHeader>&amp;R2020 Exhibit D
Spend by Cost Category
EEP-2018-0002</oddHeader>
    <oddFooter>&amp;CPage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S43"/>
  <sheetViews>
    <sheetView tabSelected="1" view="pageLayout" topLeftCell="C1" zoomScaleNormal="100" workbookViewId="0">
      <selection activeCell="C1" sqref="C1"/>
    </sheetView>
  </sheetViews>
  <sheetFormatPr defaultColWidth="9.140625" defaultRowHeight="12.75" outlineLevelCol="1" x14ac:dyDescent="0.2"/>
  <cols>
    <col min="1" max="1" customWidth="true" hidden="true" style="1" width="10.85546875" outlineLevel="1" collapsed="false"/>
    <col min="2" max="2" customWidth="true" hidden="true" style="1" width="21.42578125" outlineLevel="1" collapsed="false"/>
    <col min="3" max="3" customWidth="true" style="1" width="31.7109375" collapsed="true"/>
    <col min="4" max="13" customWidth="true" style="1" width="12.85546875" collapsed="false"/>
    <col min="14" max="14" customWidth="true" style="1" width="12.7109375" collapsed="false"/>
    <col min="15" max="15" customWidth="true" style="1" width="11.85546875" collapsed="false"/>
    <col min="16" max="16" customWidth="true" style="1" width="11.7109375" collapsed="false"/>
    <col min="17" max="17" customWidth="true" style="1" width="12.85546875" collapsed="false"/>
    <col min="18" max="18" style="1" width="9.140625" collapsed="false"/>
    <col min="19" max="19" bestFit="true" customWidth="true" style="1" width="12.85546875" collapsed="false"/>
    <col min="20" max="16384" style="1" width="9.140625" collapsed="false"/>
  </cols>
  <sheetData>
    <row r="2" spans="1:19" ht="15.75" x14ac:dyDescent="0.25">
      <c r="C2" s="42" t="s">
        <v>7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9" ht="15.75" x14ac:dyDescent="0.25">
      <c r="C3" s="42" t="str">
        <f>Total!C3</f>
        <v>EEP-2018-0002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9" ht="15.75" x14ac:dyDescent="0.25">
      <c r="C4" s="42" t="s">
        <v>37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9" x14ac:dyDescent="0.2">
      <c r="C6" s="11"/>
      <c r="D6" s="12"/>
      <c r="E6" s="13"/>
      <c r="F6" s="13"/>
      <c r="G6" s="13"/>
      <c r="H6" s="13"/>
      <c r="I6" s="13"/>
      <c r="J6" s="13"/>
      <c r="K6" s="13"/>
      <c r="L6" s="13"/>
      <c r="M6" s="13" t="s">
        <v>20</v>
      </c>
      <c r="N6" s="14" t="s">
        <v>38</v>
      </c>
    </row>
    <row r="7" spans="1:19" x14ac:dyDescent="0.2">
      <c r="C7" s="15"/>
      <c r="D7" s="16" t="s">
        <v>8</v>
      </c>
      <c r="E7" s="17"/>
      <c r="F7" s="17" t="s">
        <v>11</v>
      </c>
      <c r="G7" s="17" t="s">
        <v>13</v>
      </c>
      <c r="H7" s="17" t="s">
        <v>17</v>
      </c>
      <c r="I7" s="17"/>
      <c r="J7" s="17"/>
      <c r="K7" s="17"/>
      <c r="L7" s="17"/>
      <c r="M7" s="17" t="s">
        <v>22</v>
      </c>
      <c r="N7" s="18" t="s">
        <v>39</v>
      </c>
    </row>
    <row r="8" spans="1:19" x14ac:dyDescent="0.2">
      <c r="C8" s="19" t="s">
        <v>40</v>
      </c>
      <c r="D8" s="20" t="s">
        <v>9</v>
      </c>
      <c r="E8" s="21" t="s">
        <v>10</v>
      </c>
      <c r="F8" s="21" t="s">
        <v>12</v>
      </c>
      <c r="G8" s="21" t="s">
        <v>14</v>
      </c>
      <c r="H8" s="21" t="s">
        <v>18</v>
      </c>
      <c r="I8" s="21" t="s">
        <v>15</v>
      </c>
      <c r="J8" s="21" t="s">
        <v>16</v>
      </c>
      <c r="K8" s="21" t="s">
        <v>19</v>
      </c>
      <c r="L8" s="21" t="s">
        <v>20</v>
      </c>
      <c r="M8" s="21" t="s">
        <v>21</v>
      </c>
      <c r="N8" s="22" t="s">
        <v>41</v>
      </c>
    </row>
    <row r="9" spans="1:19" x14ac:dyDescent="0.2">
      <c r="A9" s="1">
        <v>98856</v>
      </c>
      <c r="C9" s="27" t="s">
        <v>3</v>
      </c>
      <c r="D9" s="10">
        <v>18877.911082961175</v>
      </c>
      <c r="E9" s="10">
        <v>246482.53956862385</v>
      </c>
      <c r="F9" s="10">
        <v>240</v>
      </c>
      <c r="G9" s="10">
        <v>1890554.02</v>
      </c>
      <c r="H9" s="10">
        <v>67471.10996182602</v>
      </c>
      <c r="I9" s="10">
        <v>22658.14603671278</v>
      </c>
      <c r="J9" s="10">
        <v>0</v>
      </c>
      <c r="K9" s="10">
        <v>0</v>
      </c>
      <c r="L9" s="10">
        <v>2246283.726650124</v>
      </c>
      <c r="M9" s="10">
        <v>355729.70665012393</v>
      </c>
      <c r="N9" s="30">
        <f t="shared" ref="N9:N21" si="0">M9/L9</f>
        <v>0.15836365746219538</v>
      </c>
      <c r="Q9" s="6"/>
      <c r="R9" s="7"/>
      <c r="S9" s="6"/>
    </row>
    <row r="10" spans="1:19" x14ac:dyDescent="0.2">
      <c r="A10" s="1">
        <v>98855</v>
      </c>
      <c r="C10" s="33" t="s">
        <v>34</v>
      </c>
      <c r="D10" s="10">
        <v>2379.6305922687543</v>
      </c>
      <c r="E10" s="10">
        <v>48033.367516920291</v>
      </c>
      <c r="F10" s="10">
        <v>2683.75</v>
      </c>
      <c r="G10" s="10">
        <v>226606.71</v>
      </c>
      <c r="H10" s="10">
        <v>54226.37350235902</v>
      </c>
      <c r="I10" s="10">
        <v>3403.1866783267801</v>
      </c>
      <c r="J10" s="10">
        <v>0</v>
      </c>
      <c r="K10" s="10">
        <v>0</v>
      </c>
      <c r="L10" s="10">
        <v>337333.01828987489</v>
      </c>
      <c r="M10" s="10">
        <v>110726.3082898749</v>
      </c>
      <c r="N10" s="30">
        <f t="shared" si="0"/>
        <v>0.32824035088888409</v>
      </c>
      <c r="O10" s="4"/>
      <c r="Q10" s="6"/>
      <c r="R10" s="7"/>
      <c r="S10" s="6"/>
    </row>
    <row r="11" spans="1:19" x14ac:dyDescent="0.2">
      <c r="A11" s="1">
        <v>98871</v>
      </c>
      <c r="C11" s="33" t="s">
        <v>30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30">
        <f>IFERROR((M11/L11),0)</f>
        <v>0</v>
      </c>
      <c r="O11" s="4"/>
      <c r="Q11" s="6"/>
      <c r="R11" s="7"/>
      <c r="S11" s="6"/>
    </row>
    <row r="12" spans="1:19" x14ac:dyDescent="0.2">
      <c r="A12" s="1">
        <v>98854</v>
      </c>
      <c r="C12" s="33" t="s">
        <v>32</v>
      </c>
      <c r="D12" s="10">
        <v>5648.4087625695365</v>
      </c>
      <c r="E12" s="10">
        <v>43980.164247040309</v>
      </c>
      <c r="F12" s="10">
        <v>6.6</v>
      </c>
      <c r="G12" s="10">
        <v>827167.42</v>
      </c>
      <c r="H12" s="10">
        <v>7855.1095801923748</v>
      </c>
      <c r="I12" s="10">
        <v>9064.8877549377812</v>
      </c>
      <c r="J12" s="10">
        <v>0</v>
      </c>
      <c r="K12" s="10">
        <v>0</v>
      </c>
      <c r="L12" s="10">
        <v>893722.59034473996</v>
      </c>
      <c r="M12" s="10">
        <v>66555.17034473992</v>
      </c>
      <c r="N12" s="30">
        <f t="shared" si="0"/>
        <v>7.4469607307416572E-2</v>
      </c>
      <c r="O12" s="4"/>
      <c r="Q12" s="6"/>
      <c r="R12" s="7"/>
      <c r="S12" s="6"/>
    </row>
    <row r="13" spans="1:19" x14ac:dyDescent="0.2">
      <c r="A13" s="1">
        <v>98865</v>
      </c>
      <c r="C13" s="33" t="s">
        <v>23</v>
      </c>
      <c r="D13" s="10">
        <v>1103.2800154743286</v>
      </c>
      <c r="E13" s="10">
        <v>61539.345186654617</v>
      </c>
      <c r="F13" s="10">
        <v>85970.5</v>
      </c>
      <c r="G13" s="10">
        <v>0</v>
      </c>
      <c r="H13" s="10">
        <v>913.71028832914988</v>
      </c>
      <c r="I13" s="10">
        <v>6872.5564353379223</v>
      </c>
      <c r="J13" s="10">
        <v>0</v>
      </c>
      <c r="K13" s="10">
        <v>0</v>
      </c>
      <c r="L13" s="10">
        <v>156399.39192579602</v>
      </c>
      <c r="M13" s="10">
        <v>156399.39192579602</v>
      </c>
      <c r="N13" s="30">
        <f t="shared" si="0"/>
        <v>1</v>
      </c>
      <c r="O13" s="4"/>
      <c r="Q13" s="6"/>
      <c r="R13" s="7"/>
      <c r="S13" s="6"/>
    </row>
    <row r="14" spans="1:19" x14ac:dyDescent="0.2">
      <c r="A14" s="1">
        <v>98858</v>
      </c>
      <c r="C14" s="33" t="s">
        <v>5</v>
      </c>
      <c r="D14" s="10">
        <v>1298.699161753394</v>
      </c>
      <c r="E14" s="10">
        <v>102002.79374340993</v>
      </c>
      <c r="F14" s="10">
        <v>0</v>
      </c>
      <c r="G14" s="10">
        <v>59331.25</v>
      </c>
      <c r="H14" s="10">
        <v>9934.8494317030927</v>
      </c>
      <c r="I14" s="10">
        <v>1754.0243522599164</v>
      </c>
      <c r="J14" s="10">
        <v>0</v>
      </c>
      <c r="K14" s="10">
        <v>0</v>
      </c>
      <c r="L14" s="10">
        <v>174321.61668912633</v>
      </c>
      <c r="M14" s="10">
        <v>114990.36668912633</v>
      </c>
      <c r="N14" s="30">
        <f t="shared" si="0"/>
        <v>0.65964490734498271</v>
      </c>
      <c r="O14" s="4"/>
      <c r="Q14" s="8"/>
      <c r="S14" s="8"/>
    </row>
    <row r="15" spans="1:19" x14ac:dyDescent="0.2">
      <c r="A15" s="1">
        <v>98859</v>
      </c>
      <c r="C15" s="33" t="s">
        <v>29</v>
      </c>
      <c r="D15" s="10">
        <v>2354.5330187506424</v>
      </c>
      <c r="E15" s="10">
        <v>60403.828207904866</v>
      </c>
      <c r="F15" s="10">
        <v>18.93</v>
      </c>
      <c r="G15" s="10">
        <v>235391.41</v>
      </c>
      <c r="H15" s="10">
        <v>8034.7360502834781</v>
      </c>
      <c r="I15" s="10">
        <v>10845.024587465836</v>
      </c>
      <c r="J15" s="10">
        <v>0</v>
      </c>
      <c r="K15" s="10">
        <v>0</v>
      </c>
      <c r="L15" s="10">
        <v>317048.46186440485</v>
      </c>
      <c r="M15" s="10">
        <v>81657.051864404842</v>
      </c>
      <c r="N15" s="30">
        <f t="shared" si="0"/>
        <v>0.25755384960463201</v>
      </c>
      <c r="O15" s="4"/>
      <c r="Q15" s="8"/>
      <c r="S15" s="8"/>
    </row>
    <row r="16" spans="1:19" x14ac:dyDescent="0.2">
      <c r="A16" s="1">
        <v>98851</v>
      </c>
      <c r="C16" s="33" t="s">
        <v>4</v>
      </c>
      <c r="D16" s="10">
        <v>0</v>
      </c>
      <c r="E16" s="10">
        <v>0</v>
      </c>
      <c r="F16" s="10">
        <v>0</v>
      </c>
      <c r="G16" s="10">
        <v>-105339.64</v>
      </c>
      <c r="H16" s="10">
        <v>-1190.18</v>
      </c>
      <c r="I16" s="10">
        <v>0</v>
      </c>
      <c r="J16" s="10">
        <v>0</v>
      </c>
      <c r="K16" s="10">
        <v>0</v>
      </c>
      <c r="L16" s="10">
        <v>-106529.81999999999</v>
      </c>
      <c r="M16" s="10">
        <v>-1190.179999999993</v>
      </c>
      <c r="N16" s="30">
        <f t="shared" si="0"/>
        <v>1.1172270825201742E-2</v>
      </c>
      <c r="O16" s="4"/>
      <c r="Q16" s="8"/>
      <c r="S16" s="8"/>
    </row>
    <row r="17" spans="1:19" x14ac:dyDescent="0.2">
      <c r="A17" s="1">
        <v>98850</v>
      </c>
      <c r="C17" s="33" t="s">
        <v>33</v>
      </c>
      <c r="D17" s="10">
        <v>496.83097871087938</v>
      </c>
      <c r="E17" s="10">
        <v>53341.918707787736</v>
      </c>
      <c r="F17" s="10">
        <v>398.43</v>
      </c>
      <c r="G17" s="10">
        <v>22424.080000000002</v>
      </c>
      <c r="H17" s="10">
        <v>1107.4031934515851</v>
      </c>
      <c r="I17" s="10">
        <v>842.69262240985609</v>
      </c>
      <c r="J17" s="10">
        <v>0</v>
      </c>
      <c r="K17" s="10">
        <v>0</v>
      </c>
      <c r="L17" s="10">
        <v>78611.355502360049</v>
      </c>
      <c r="M17" s="10">
        <v>56187.275502360048</v>
      </c>
      <c r="N17" s="30">
        <f t="shared" si="0"/>
        <v>0.71474757232335484</v>
      </c>
      <c r="O17" s="4"/>
      <c r="Q17" s="6"/>
      <c r="R17" s="7"/>
      <c r="S17" s="6"/>
    </row>
    <row r="18" spans="1:19" x14ac:dyDescent="0.2">
      <c r="A18" s="1">
        <v>98864</v>
      </c>
      <c r="C18" s="33" t="s">
        <v>24</v>
      </c>
      <c r="D18" s="10">
        <v>342.62638751129464</v>
      </c>
      <c r="E18" s="10">
        <v>28574.312821658408</v>
      </c>
      <c r="F18" s="10">
        <v>14025.61</v>
      </c>
      <c r="G18" s="10">
        <v>0</v>
      </c>
      <c r="H18" s="10">
        <v>355.34799185527424</v>
      </c>
      <c r="I18" s="10">
        <v>2692.1115325491301</v>
      </c>
      <c r="J18" s="10">
        <v>0</v>
      </c>
      <c r="K18" s="10">
        <v>0</v>
      </c>
      <c r="L18" s="10">
        <v>45990.008733574112</v>
      </c>
      <c r="M18" s="10">
        <v>45990.008733574112</v>
      </c>
      <c r="N18" s="30">
        <f t="shared" si="0"/>
        <v>1</v>
      </c>
      <c r="O18" s="4"/>
      <c r="Q18" s="6"/>
      <c r="R18" s="7"/>
      <c r="S18" s="6"/>
    </row>
    <row r="19" spans="1:19" x14ac:dyDescent="0.2">
      <c r="A19" s="1">
        <v>98645</v>
      </c>
      <c r="C19" s="33" t="s">
        <v>0</v>
      </c>
      <c r="D19" s="10">
        <v>0</v>
      </c>
      <c r="E19" s="10">
        <v>6443.42</v>
      </c>
      <c r="F19" s="10">
        <v>1261.93</v>
      </c>
      <c r="G19" s="10">
        <v>25873.8</v>
      </c>
      <c r="H19" s="10">
        <v>65.53</v>
      </c>
      <c r="I19" s="10">
        <v>0</v>
      </c>
      <c r="J19" s="10">
        <v>0</v>
      </c>
      <c r="K19" s="10">
        <v>0</v>
      </c>
      <c r="L19" s="10">
        <v>33644.68</v>
      </c>
      <c r="M19" s="10">
        <v>7770.880000000001</v>
      </c>
      <c r="N19" s="30">
        <f t="shared" si="0"/>
        <v>0.23096905662351377</v>
      </c>
      <c r="O19" s="4"/>
      <c r="Q19" s="8"/>
      <c r="S19" s="8"/>
    </row>
    <row r="20" spans="1:19" x14ac:dyDescent="0.2">
      <c r="A20" s="1">
        <v>98656</v>
      </c>
      <c r="C20" s="28" t="s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460397.77</v>
      </c>
      <c r="L20" s="10">
        <v>460397.77</v>
      </c>
      <c r="M20" s="10">
        <v>460397.77</v>
      </c>
      <c r="N20" s="30">
        <f t="shared" si="0"/>
        <v>1</v>
      </c>
      <c r="O20" s="4"/>
      <c r="Q20" s="8"/>
      <c r="S20" s="8"/>
    </row>
    <row r="21" spans="1:19" x14ac:dyDescent="0.2">
      <c r="C21" s="24" t="s">
        <v>46</v>
      </c>
      <c r="D21" s="39">
        <f>SUM(D9:D20)</f>
        <v>32501.920000000002</v>
      </c>
      <c r="E21" s="39">
        <f t="shared" ref="E21:K21" si="1">SUM(E9:E20)</f>
        <v>650801.69000000006</v>
      </c>
      <c r="F21" s="39">
        <f t="shared" si="1"/>
        <v>104605.74999999999</v>
      </c>
      <c r="G21" s="39">
        <f t="shared" si="1"/>
        <v>3182009.05</v>
      </c>
      <c r="H21" s="39">
        <f t="shared" si="1"/>
        <v>148773.99</v>
      </c>
      <c r="I21" s="39">
        <f t="shared" si="1"/>
        <v>58132.630000000005</v>
      </c>
      <c r="J21" s="39">
        <f t="shared" si="1"/>
        <v>0</v>
      </c>
      <c r="K21" s="39">
        <f t="shared" si="1"/>
        <v>460397.77</v>
      </c>
      <c r="L21" s="40">
        <f>SUM(L9:L19)</f>
        <v>4176825.0300000007</v>
      </c>
      <c r="M21" s="40">
        <f>SUM(M9:M19)</f>
        <v>994815.98000000021</v>
      </c>
      <c r="N21" s="41">
        <f t="shared" si="0"/>
        <v>0.2381751624391123</v>
      </c>
    </row>
    <row r="23" spans="1:19" x14ac:dyDescent="0.2">
      <c r="C23" s="1" t="s">
        <v>45</v>
      </c>
    </row>
    <row r="41" spans="1:1" x14ac:dyDescent="0.2">
      <c r="A41"/>
    </row>
    <row r="42" spans="1:1" x14ac:dyDescent="0.2">
      <c r="A42"/>
    </row>
    <row r="43" spans="1:1" x14ac:dyDescent="0.2">
      <c r="A43"/>
    </row>
  </sheetData>
  <mergeCells count="3">
    <mergeCell ref="C2:M2"/>
    <mergeCell ref="C3:M3"/>
    <mergeCell ref="C4:M4"/>
  </mergeCells>
  <phoneticPr fontId="0" type="noConversion"/>
  <printOptions horizontalCentered="1" verticalCentered="1"/>
  <pageMargins left="0.25" right="0.25" top="0.75" bottom="0.75" header="0.3" footer="0.3"/>
  <pageSetup scale="79" orientation="landscape" r:id="rId1"/>
  <headerFooter alignWithMargins="0">
    <oddHeader>&amp;R2020 Exhibit D
Spend by Cost Category
EEP-2018-0002</oddHeader>
    <oddFooter>&amp;CPage &amp;P of &amp;N&amp;R&amp;F</oddFooter>
  </headerFooter>
  <ignoredErrors>
    <ignoredError sqref="L21:M21" formulaRange="1"/>
  </ignoredError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A200DF-76FD-49F8-BE88-0B833DAAA1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1D22F8-737A-447D-93ED-9A50657D923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41B0BF35-30BF-46B2-B31C-608546DD147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5A7DD8-D2DF-4798-A901-71E789A5E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Elec</vt:lpstr>
      <vt:lpstr>Gas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2004-04-20T20:14:47Z</dcterms:created>
  <dc:creator>Administrator</dc:creator>
  <cp:lastModifiedBy>Vyncke, Laura M</cp:lastModifiedBy>
  <cp:lastPrinted>2019-04-24T17:42:52Z</cp:lastPrinted>
  <dcterms:modified xsi:type="dcterms:W3CDTF">2021-04-28T16:38:00Z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 id">
    <vt:lpwstr>8b619d99-d994-42f3-882f-17db0be445fa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