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>
    <mc:Choice Requires="x15">
      <x15ac:absPath xmlns:x15ac="http://schemas.microsoft.com/office/spreadsheetml/2010/11/ac" url="W:\Corporate Legal\Regulatory Legal\IUB\Energy Efficiency Plans (EEP)\EEP-2018-0002 MEC\Annual Reports\2020\"/>
    </mc:Choice>
  </mc:AlternateContent>
  <xr:revisionPtr revIDLastSave="0" documentId="13_ncr:1_{59D7A105-30B6-4CF1-9946-2E2AE35265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ectric Summary" sheetId="33" r:id="rId1"/>
    <sheet name="Gas Summary" sheetId="32" r:id="rId2"/>
    <sheet name="Residential Equipment - Elec" sheetId="6" r:id="rId3"/>
    <sheet name="Res Assessment - Elec" sheetId="7" r:id="rId4"/>
    <sheet name="Residential Behavioral - Elec" sheetId="8" r:id="rId5"/>
    <sheet name="Residential L.M." sheetId="30" r:id="rId6"/>
    <sheet name="Residential App Recy - Elec" sheetId="9" r:id="rId7"/>
    <sheet name="Residential Low Income - Elec" sheetId="10" r:id="rId8"/>
    <sheet name="Residential Education - Elec" sheetId="11" r:id="rId9"/>
    <sheet name="Nonresidential Equipment - Elec" sheetId="12" r:id="rId10"/>
    <sheet name="Nonres Energy Solutions - Elec" sheetId="13" r:id="rId11"/>
    <sheet name="Comm New Construction - Elec" sheetId="14" r:id="rId12"/>
    <sheet name="Nonresidential L.M." sheetId="31" r:id="rId13"/>
    <sheet name="Income Qualified MF Housin-Elec" sheetId="15" r:id="rId14"/>
    <sheet name="Nonresidential Education - Elec" sheetId="16" r:id="rId15"/>
    <sheet name="Trees - Elec" sheetId="17" r:id="rId16"/>
    <sheet name="Assessments - Elec" sheetId="18" r:id="rId17"/>
    <sheet name="Residential Equipment - Gas" sheetId="19" r:id="rId18"/>
    <sheet name="Res Assessment - Gas" sheetId="20" r:id="rId19"/>
    <sheet name="Residential Low Income - Gas" sheetId="21" r:id="rId20"/>
    <sheet name="Residential Education - Gas" sheetId="22" r:id="rId21"/>
    <sheet name="Nonresidential Equipment - Gas" sheetId="23" r:id="rId22"/>
    <sheet name="Nonres Energy Solutions - Gas" sheetId="24" r:id="rId23"/>
    <sheet name="Comm New Construction - Gas" sheetId="25" r:id="rId24"/>
    <sheet name="Income Qualified MF Housing-Gas" sheetId="26" r:id="rId25"/>
    <sheet name="Nonresidential Education - Gas" sheetId="27" r:id="rId26"/>
    <sheet name="Trees - Gas" sheetId="28" r:id="rId27"/>
    <sheet name="Assessments - Gas" sheetId="29" r:id="rId28"/>
  </sheets>
  <definedNames>
    <definedName name="_xlnm.Print_Area" localSheetId="16">'Assessments - Elec'!$A$2:$J$52</definedName>
    <definedName name="_xlnm.Print_Area" localSheetId="27">'Assessments - Gas'!$A$1:$J$51</definedName>
    <definedName name="_xlnm.Print_Area" localSheetId="11">'Comm New Construction - Elec'!$A$2:$J$52</definedName>
    <definedName name="_xlnm.Print_Area" localSheetId="23">'Comm New Construction - Gas'!$A$2:$J$52</definedName>
    <definedName name="_xlnm.Print_Area" localSheetId="0">'Electric Summary'!$A$2:$J$52</definedName>
    <definedName name="_xlnm.Print_Area" localSheetId="1">'Gas Summary'!$A$2:$J$52</definedName>
    <definedName name="_xlnm.Print_Area" localSheetId="13">'Income Qualified MF Housin-Elec'!$A$2:$J$52</definedName>
    <definedName name="_xlnm.Print_Area" localSheetId="24">'Income Qualified MF Housing-Gas'!$A$2:$J$52</definedName>
    <definedName name="_xlnm.Print_Area" localSheetId="10">'Nonres Energy Solutions - Elec'!$A$2:$J$52</definedName>
    <definedName name="_xlnm.Print_Area" localSheetId="22">'Nonres Energy Solutions - Gas'!$A$2:$J$52</definedName>
    <definedName name="_xlnm.Print_Area" localSheetId="14">'Nonresidential Education - Elec'!$A$2:$J$52</definedName>
    <definedName name="_xlnm.Print_Area" localSheetId="25">'Nonresidential Education - Gas'!$A$2:$J$52</definedName>
    <definedName name="_xlnm.Print_Area" localSheetId="9">'Nonresidential Equipment - Elec'!$A$2:$J$52</definedName>
    <definedName name="_xlnm.Print_Area" localSheetId="21">'Nonresidential Equipment - Gas'!$A$2:$J$52</definedName>
    <definedName name="_xlnm.Print_Area" localSheetId="12">'Nonresidential L.M.'!$A$2:$L$53</definedName>
    <definedName name="_xlnm.Print_Area" localSheetId="3">'Res Assessment - Elec'!$A$2:$J$52</definedName>
    <definedName name="_xlnm.Print_Area" localSheetId="18">'Res Assessment - Gas'!$A$2:$J$52</definedName>
    <definedName name="_xlnm.Print_Area" localSheetId="6">'Residential App Recy - Elec'!$A$2:$J$52</definedName>
    <definedName name="_xlnm.Print_Area" localSheetId="4">'Residential Behavioral - Elec'!$A$2:$J$52</definedName>
    <definedName name="_xlnm.Print_Area" localSheetId="8">'Residential Education - Elec'!$A$2:$J$52</definedName>
    <definedName name="_xlnm.Print_Area" localSheetId="20">'Residential Education - Gas'!$A$2:$J$52</definedName>
    <definedName name="_xlnm.Print_Area" localSheetId="2">'Residential Equipment - Elec'!$A$2:$J$52</definedName>
    <definedName name="_xlnm.Print_Area" localSheetId="17">'Residential Equipment - Gas'!$A$2:$J$52</definedName>
    <definedName name="_xlnm.Print_Area" localSheetId="5">'Residential L.M.'!$A$2:$L$53</definedName>
    <definedName name="_xlnm.Print_Area" localSheetId="7">'Residential Low Income - Elec'!$A$2:$J$52</definedName>
    <definedName name="_xlnm.Print_Area" localSheetId="19">'Residential Low Income - Gas'!$A$2:$J$52</definedName>
    <definedName name="_xlnm.Print_Area" localSheetId="15">'Trees - Elec'!$A$2:$J$52</definedName>
    <definedName name="_xlnm.Print_Area" localSheetId="26">'Trees - Gas'!$A$2:$J$52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3" l="1"/>
  <c r="D21" i="33"/>
  <c r="E21" i="33"/>
  <c r="F21" i="33"/>
  <c r="G21" i="33"/>
  <c r="H21" i="33"/>
  <c r="I21" i="33"/>
  <c r="J21" i="33"/>
  <c r="C22" i="33"/>
  <c r="D22" i="33"/>
  <c r="E22" i="33"/>
  <c r="F22" i="33"/>
  <c r="G22" i="33"/>
  <c r="H22" i="33"/>
  <c r="I22" i="33"/>
  <c r="J22" i="33"/>
  <c r="C23" i="33"/>
  <c r="D23" i="33"/>
  <c r="E23" i="33"/>
  <c r="F23" i="33"/>
  <c r="G23" i="33"/>
  <c r="H23" i="33"/>
  <c r="I23" i="33"/>
  <c r="J23" i="33"/>
  <c r="C24" i="33"/>
  <c r="D24" i="33"/>
  <c r="E24" i="33"/>
  <c r="F24" i="33"/>
  <c r="G24" i="33"/>
  <c r="H24" i="33"/>
  <c r="I24" i="33"/>
  <c r="J24" i="33"/>
  <c r="C25" i="33"/>
  <c r="D25" i="33"/>
  <c r="E25" i="33"/>
  <c r="F25" i="33"/>
  <c r="G25" i="33"/>
  <c r="H25" i="33"/>
  <c r="I25" i="33"/>
  <c r="J25" i="33"/>
  <c r="C26" i="33"/>
  <c r="D26" i="33"/>
  <c r="E26" i="33"/>
  <c r="F26" i="33"/>
  <c r="G26" i="33"/>
  <c r="H26" i="33"/>
  <c r="I26" i="33"/>
  <c r="J26" i="33"/>
  <c r="C27" i="33"/>
  <c r="D27" i="33"/>
  <c r="E27" i="33"/>
  <c r="F27" i="33"/>
  <c r="G27" i="33"/>
  <c r="H27" i="33"/>
  <c r="I27" i="33"/>
  <c r="J27" i="33"/>
  <c r="C28" i="33"/>
  <c r="D28" i="33"/>
  <c r="E28" i="33"/>
  <c r="F28" i="33"/>
  <c r="G28" i="33"/>
  <c r="H28" i="33"/>
  <c r="I28" i="33"/>
  <c r="J28" i="33"/>
  <c r="C29" i="33"/>
  <c r="D29" i="33"/>
  <c r="E29" i="33"/>
  <c r="F29" i="33"/>
  <c r="G29" i="33"/>
  <c r="H29" i="33"/>
  <c r="I29" i="33"/>
  <c r="J29" i="33"/>
  <c r="C30" i="33"/>
  <c r="D30" i="33"/>
  <c r="E30" i="33"/>
  <c r="F30" i="33"/>
  <c r="G30" i="33"/>
  <c r="H30" i="33"/>
  <c r="I30" i="33"/>
  <c r="J30" i="33"/>
  <c r="C31" i="33"/>
  <c r="D31" i="33"/>
  <c r="E31" i="33"/>
  <c r="F31" i="33"/>
  <c r="G31" i="33"/>
  <c r="H31" i="33"/>
  <c r="I31" i="33"/>
  <c r="J31" i="33"/>
  <c r="C32" i="33"/>
  <c r="D32" i="33"/>
  <c r="E32" i="33"/>
  <c r="F32" i="33"/>
  <c r="G32" i="33"/>
  <c r="H32" i="33"/>
  <c r="I32" i="33"/>
  <c r="J32" i="33"/>
  <c r="C33" i="33"/>
  <c r="D33" i="33"/>
  <c r="E33" i="33"/>
  <c r="F33" i="33"/>
  <c r="G33" i="33"/>
  <c r="H33" i="33"/>
  <c r="I33" i="33"/>
  <c r="J33" i="33"/>
  <c r="C34" i="33"/>
  <c r="D34" i="33"/>
  <c r="E34" i="33"/>
  <c r="F34" i="33"/>
  <c r="G34" i="33"/>
  <c r="H34" i="33"/>
  <c r="I34" i="33"/>
  <c r="J34" i="33"/>
  <c r="C35" i="33"/>
  <c r="D35" i="33"/>
  <c r="E35" i="33"/>
  <c r="F35" i="33"/>
  <c r="G35" i="33"/>
  <c r="H35" i="33"/>
  <c r="I35" i="33"/>
  <c r="J35" i="33"/>
  <c r="C36" i="33"/>
  <c r="D36" i="33"/>
  <c r="E36" i="33"/>
  <c r="F36" i="33"/>
  <c r="G36" i="33"/>
  <c r="H36" i="33"/>
  <c r="I36" i="33"/>
  <c r="J36" i="33"/>
  <c r="C37" i="33"/>
  <c r="D37" i="33"/>
  <c r="E37" i="33"/>
  <c r="F37" i="33"/>
  <c r="G37" i="33"/>
  <c r="H37" i="33"/>
  <c r="I37" i="33"/>
  <c r="J37" i="33"/>
  <c r="C38" i="33"/>
  <c r="D38" i="33"/>
  <c r="E38" i="33"/>
  <c r="F38" i="33"/>
  <c r="G38" i="33"/>
  <c r="H38" i="33"/>
  <c r="I38" i="33"/>
  <c r="J38" i="33"/>
  <c r="C39" i="33"/>
  <c r="D39" i="33"/>
  <c r="E39" i="33"/>
  <c r="F39" i="33"/>
  <c r="G39" i="33"/>
  <c r="H39" i="33"/>
  <c r="I39" i="33"/>
  <c r="J39" i="33"/>
  <c r="C40" i="33"/>
  <c r="D40" i="33"/>
  <c r="E40" i="33"/>
  <c r="F40" i="33"/>
  <c r="G40" i="33"/>
  <c r="H40" i="33"/>
  <c r="I40" i="33"/>
  <c r="J40" i="33"/>
  <c r="C41" i="33"/>
  <c r="D41" i="33"/>
  <c r="E41" i="33"/>
  <c r="F41" i="33"/>
  <c r="G41" i="33"/>
  <c r="H41" i="33"/>
  <c r="I41" i="33"/>
  <c r="J41" i="33"/>
  <c r="C42" i="33"/>
  <c r="D42" i="33"/>
  <c r="E42" i="33"/>
  <c r="F42" i="33"/>
  <c r="G42" i="33"/>
  <c r="H42" i="33"/>
  <c r="I42" i="33"/>
  <c r="J42" i="33"/>
  <c r="C43" i="33"/>
  <c r="D43" i="33"/>
  <c r="E43" i="33"/>
  <c r="F43" i="33"/>
  <c r="G43" i="33"/>
  <c r="H43" i="33"/>
  <c r="I43" i="33"/>
  <c r="J43" i="33"/>
  <c r="C44" i="33"/>
  <c r="D44" i="33"/>
  <c r="E44" i="33"/>
  <c r="F44" i="33"/>
  <c r="G44" i="33"/>
  <c r="H44" i="33"/>
  <c r="I44" i="33"/>
  <c r="J44" i="33"/>
  <c r="C45" i="33"/>
  <c r="D45" i="33"/>
  <c r="E45" i="33"/>
  <c r="F45" i="33"/>
  <c r="G45" i="33"/>
  <c r="H45" i="33"/>
  <c r="I45" i="33"/>
  <c r="J45" i="33"/>
  <c r="C46" i="33"/>
  <c r="D46" i="33"/>
  <c r="E46" i="33"/>
  <c r="F46" i="33"/>
  <c r="G46" i="33"/>
  <c r="H46" i="33"/>
  <c r="I46" i="33"/>
  <c r="J46" i="33"/>
  <c r="C47" i="33"/>
  <c r="D47" i="33"/>
  <c r="E47" i="33"/>
  <c r="F47" i="33"/>
  <c r="G47" i="33"/>
  <c r="H47" i="33"/>
  <c r="I47" i="33"/>
  <c r="J47" i="33"/>
  <c r="C48" i="33"/>
  <c r="D48" i="33"/>
  <c r="E48" i="33"/>
  <c r="F48" i="33"/>
  <c r="G48" i="33"/>
  <c r="H48" i="33"/>
  <c r="I48" i="33"/>
  <c r="J48" i="33"/>
  <c r="C49" i="33"/>
  <c r="D49" i="33"/>
  <c r="E49" i="33"/>
  <c r="F49" i="33"/>
  <c r="G49" i="33"/>
  <c r="H49" i="33"/>
  <c r="I49" i="33"/>
  <c r="J49" i="33"/>
  <c r="C50" i="33"/>
  <c r="D50" i="33"/>
  <c r="E50" i="33"/>
  <c r="F50" i="33"/>
  <c r="G50" i="33"/>
  <c r="H50" i="33"/>
  <c r="I50" i="33"/>
  <c r="J50" i="33"/>
  <c r="C51" i="33"/>
  <c r="D51" i="33"/>
  <c r="E51" i="33"/>
  <c r="F51" i="33"/>
  <c r="G51" i="33"/>
  <c r="H51" i="33"/>
  <c r="I51" i="33"/>
  <c r="J51" i="33"/>
  <c r="C52" i="33"/>
  <c r="D52" i="33"/>
  <c r="E52" i="33"/>
  <c r="F52" i="33"/>
  <c r="G52" i="33"/>
  <c r="H52" i="33"/>
  <c r="I52" i="33"/>
  <c r="J52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21" i="33"/>
  <c r="D11" i="33"/>
  <c r="E11" i="33"/>
  <c r="F11" i="33"/>
  <c r="G11" i="33"/>
  <c r="D12" i="33"/>
  <c r="E12" i="33"/>
  <c r="E15" i="33" s="1"/>
  <c r="F12" i="33"/>
  <c r="G12" i="33"/>
  <c r="G15" i="33" s="1"/>
  <c r="C12" i="33"/>
  <c r="C11" i="33"/>
  <c r="C6" i="33"/>
  <c r="C7" i="33"/>
  <c r="C8" i="33"/>
  <c r="C5" i="33"/>
  <c r="C21" i="32"/>
  <c r="D21" i="32"/>
  <c r="E21" i="32"/>
  <c r="F21" i="32"/>
  <c r="G21" i="32"/>
  <c r="H21" i="32"/>
  <c r="I21" i="32"/>
  <c r="J21" i="32"/>
  <c r="C22" i="32"/>
  <c r="D22" i="32"/>
  <c r="E22" i="32"/>
  <c r="F22" i="32"/>
  <c r="G22" i="32"/>
  <c r="H22" i="32"/>
  <c r="I22" i="32"/>
  <c r="J22" i="32"/>
  <c r="C23" i="32"/>
  <c r="D23" i="32"/>
  <c r="E23" i="32"/>
  <c r="F23" i="32"/>
  <c r="G23" i="32"/>
  <c r="H23" i="32"/>
  <c r="I23" i="32"/>
  <c r="J23" i="32"/>
  <c r="C24" i="32"/>
  <c r="D24" i="32"/>
  <c r="E24" i="32"/>
  <c r="F24" i="32"/>
  <c r="G24" i="32"/>
  <c r="H24" i="32"/>
  <c r="I24" i="32"/>
  <c r="J24" i="32"/>
  <c r="C25" i="32"/>
  <c r="D25" i="32"/>
  <c r="E25" i="32"/>
  <c r="F25" i="32"/>
  <c r="G25" i="32"/>
  <c r="H25" i="32"/>
  <c r="I25" i="32"/>
  <c r="J25" i="32"/>
  <c r="C26" i="32"/>
  <c r="D26" i="32"/>
  <c r="E26" i="32"/>
  <c r="F26" i="32"/>
  <c r="G26" i="32"/>
  <c r="H26" i="32"/>
  <c r="I26" i="32"/>
  <c r="J26" i="32"/>
  <c r="C27" i="32"/>
  <c r="D27" i="32"/>
  <c r="E27" i="32"/>
  <c r="F27" i="32"/>
  <c r="G27" i="32"/>
  <c r="H27" i="32"/>
  <c r="I27" i="32"/>
  <c r="J27" i="32"/>
  <c r="C28" i="32"/>
  <c r="D28" i="32"/>
  <c r="E28" i="32"/>
  <c r="F28" i="32"/>
  <c r="G28" i="32"/>
  <c r="H28" i="32"/>
  <c r="I28" i="32"/>
  <c r="J28" i="32"/>
  <c r="C29" i="32"/>
  <c r="D29" i="32"/>
  <c r="E29" i="32"/>
  <c r="F29" i="32"/>
  <c r="G29" i="32"/>
  <c r="H29" i="32"/>
  <c r="I29" i="32"/>
  <c r="J29" i="32"/>
  <c r="C30" i="32"/>
  <c r="D30" i="32"/>
  <c r="E30" i="32"/>
  <c r="F30" i="32"/>
  <c r="G30" i="32"/>
  <c r="H30" i="32"/>
  <c r="I30" i="32"/>
  <c r="J30" i="32"/>
  <c r="C31" i="32"/>
  <c r="D31" i="32"/>
  <c r="E31" i="32"/>
  <c r="F31" i="32"/>
  <c r="G31" i="32"/>
  <c r="H31" i="32"/>
  <c r="I31" i="32"/>
  <c r="J31" i="32"/>
  <c r="C32" i="32"/>
  <c r="D32" i="32"/>
  <c r="E32" i="32"/>
  <c r="F32" i="32"/>
  <c r="G32" i="32"/>
  <c r="H32" i="32"/>
  <c r="I32" i="32"/>
  <c r="J32" i="32"/>
  <c r="C33" i="32"/>
  <c r="D33" i="32"/>
  <c r="E33" i="32"/>
  <c r="F33" i="32"/>
  <c r="G33" i="32"/>
  <c r="H33" i="32"/>
  <c r="I33" i="32"/>
  <c r="J33" i="32"/>
  <c r="C34" i="32"/>
  <c r="D34" i="32"/>
  <c r="E34" i="32"/>
  <c r="F34" i="32"/>
  <c r="G34" i="32"/>
  <c r="H34" i="32"/>
  <c r="I34" i="32"/>
  <c r="J34" i="32"/>
  <c r="C35" i="32"/>
  <c r="D35" i="32"/>
  <c r="E35" i="32"/>
  <c r="F35" i="32"/>
  <c r="G35" i="32"/>
  <c r="H35" i="32"/>
  <c r="I35" i="32"/>
  <c r="J35" i="32"/>
  <c r="C36" i="32"/>
  <c r="D36" i="32"/>
  <c r="E36" i="32"/>
  <c r="F36" i="32"/>
  <c r="G36" i="32"/>
  <c r="H36" i="32"/>
  <c r="I36" i="32"/>
  <c r="J36" i="32"/>
  <c r="C37" i="32"/>
  <c r="D37" i="32"/>
  <c r="E37" i="32"/>
  <c r="F37" i="32"/>
  <c r="G37" i="32"/>
  <c r="H37" i="32"/>
  <c r="I37" i="32"/>
  <c r="J37" i="32"/>
  <c r="C38" i="32"/>
  <c r="D38" i="32"/>
  <c r="E38" i="32"/>
  <c r="F38" i="32"/>
  <c r="G38" i="32"/>
  <c r="H38" i="32"/>
  <c r="I38" i="32"/>
  <c r="J38" i="32"/>
  <c r="C39" i="32"/>
  <c r="D39" i="32"/>
  <c r="E39" i="32"/>
  <c r="F39" i="32"/>
  <c r="G39" i="32"/>
  <c r="H39" i="32"/>
  <c r="I39" i="32"/>
  <c r="J39" i="32"/>
  <c r="C40" i="32"/>
  <c r="D40" i="32"/>
  <c r="E40" i="32"/>
  <c r="F40" i="32"/>
  <c r="G40" i="32"/>
  <c r="H40" i="32"/>
  <c r="I40" i="32"/>
  <c r="J40" i="32"/>
  <c r="C41" i="32"/>
  <c r="D41" i="32"/>
  <c r="E41" i="32"/>
  <c r="F41" i="32"/>
  <c r="G41" i="32"/>
  <c r="H41" i="32"/>
  <c r="I41" i="32"/>
  <c r="J41" i="32"/>
  <c r="C42" i="32"/>
  <c r="D42" i="32"/>
  <c r="E42" i="32"/>
  <c r="F42" i="32"/>
  <c r="G42" i="32"/>
  <c r="H42" i="32"/>
  <c r="I42" i="32"/>
  <c r="J42" i="32"/>
  <c r="C43" i="32"/>
  <c r="D43" i="32"/>
  <c r="E43" i="32"/>
  <c r="F43" i="32"/>
  <c r="G43" i="32"/>
  <c r="H43" i="32"/>
  <c r="I43" i="32"/>
  <c r="J43" i="32"/>
  <c r="C44" i="32"/>
  <c r="D44" i="32"/>
  <c r="E44" i="32"/>
  <c r="F44" i="32"/>
  <c r="G44" i="32"/>
  <c r="H44" i="32"/>
  <c r="I44" i="32"/>
  <c r="J44" i="32"/>
  <c r="C45" i="32"/>
  <c r="D45" i="32"/>
  <c r="E45" i="32"/>
  <c r="F45" i="32"/>
  <c r="G45" i="32"/>
  <c r="H45" i="32"/>
  <c r="I45" i="32"/>
  <c r="J45" i="32"/>
  <c r="C46" i="32"/>
  <c r="D46" i="32"/>
  <c r="E46" i="32"/>
  <c r="F46" i="32"/>
  <c r="G46" i="32"/>
  <c r="H46" i="32"/>
  <c r="I46" i="32"/>
  <c r="J46" i="32"/>
  <c r="C47" i="32"/>
  <c r="D47" i="32"/>
  <c r="E47" i="32"/>
  <c r="F47" i="32"/>
  <c r="G47" i="32"/>
  <c r="H47" i="32"/>
  <c r="I47" i="32"/>
  <c r="J47" i="32"/>
  <c r="C48" i="32"/>
  <c r="D48" i="32"/>
  <c r="E48" i="32"/>
  <c r="F48" i="32"/>
  <c r="G48" i="32"/>
  <c r="H48" i="32"/>
  <c r="I48" i="32"/>
  <c r="J48" i="32"/>
  <c r="C49" i="32"/>
  <c r="D49" i="32"/>
  <c r="E49" i="32"/>
  <c r="F49" i="32"/>
  <c r="G49" i="32"/>
  <c r="H49" i="32"/>
  <c r="I49" i="32"/>
  <c r="J49" i="32"/>
  <c r="C50" i="32"/>
  <c r="D50" i="32"/>
  <c r="E50" i="32"/>
  <c r="F50" i="32"/>
  <c r="G50" i="32"/>
  <c r="H50" i="32"/>
  <c r="I50" i="32"/>
  <c r="J50" i="32"/>
  <c r="C51" i="32"/>
  <c r="D51" i="32"/>
  <c r="E51" i="32"/>
  <c r="F51" i="32"/>
  <c r="G51" i="32"/>
  <c r="H51" i="32"/>
  <c r="I51" i="32"/>
  <c r="J51" i="32"/>
  <c r="C52" i="32"/>
  <c r="D52" i="32"/>
  <c r="E52" i="32"/>
  <c r="F52" i="32"/>
  <c r="G52" i="32"/>
  <c r="H52" i="32"/>
  <c r="I52" i="32"/>
  <c r="J52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21" i="32"/>
  <c r="D11" i="32"/>
  <c r="E11" i="32"/>
  <c r="F11" i="32"/>
  <c r="G11" i="32"/>
  <c r="D12" i="32"/>
  <c r="E12" i="32"/>
  <c r="F12" i="32"/>
  <c r="G12" i="32"/>
  <c r="C12" i="32"/>
  <c r="C11" i="32"/>
  <c r="C6" i="32"/>
  <c r="C7" i="32"/>
  <c r="C8" i="32"/>
  <c r="C5" i="32"/>
  <c r="F14" i="32"/>
  <c r="I53" i="31"/>
  <c r="H53" i="31"/>
  <c r="G53" i="31"/>
  <c r="F53" i="31"/>
  <c r="E53" i="31"/>
  <c r="D53" i="31"/>
  <c r="C53" i="31"/>
  <c r="B53" i="31"/>
  <c r="I52" i="31"/>
  <c r="H52" i="31"/>
  <c r="G52" i="31"/>
  <c r="F52" i="31"/>
  <c r="F12" i="31" s="1"/>
  <c r="E52" i="31"/>
  <c r="D52" i="31"/>
  <c r="C52" i="31"/>
  <c r="B52" i="31"/>
  <c r="L51" i="31"/>
  <c r="K51" i="31"/>
  <c r="J51" i="31"/>
  <c r="L50" i="31"/>
  <c r="K50" i="31"/>
  <c r="J50" i="31"/>
  <c r="L49" i="31"/>
  <c r="K49" i="31"/>
  <c r="J49" i="31"/>
  <c r="L48" i="31"/>
  <c r="K48" i="31"/>
  <c r="J48" i="31"/>
  <c r="L47" i="31"/>
  <c r="K47" i="31"/>
  <c r="J47" i="31"/>
  <c r="L46" i="31"/>
  <c r="K46" i="31"/>
  <c r="J46" i="31"/>
  <c r="L45" i="31"/>
  <c r="K45" i="31"/>
  <c r="J45" i="31"/>
  <c r="L44" i="31"/>
  <c r="K44" i="31"/>
  <c r="J44" i="31"/>
  <c r="L43" i="31"/>
  <c r="K43" i="31"/>
  <c r="J43" i="31"/>
  <c r="L42" i="31"/>
  <c r="K42" i="31"/>
  <c r="J42" i="31"/>
  <c r="L41" i="31"/>
  <c r="K41" i="31"/>
  <c r="J41" i="31"/>
  <c r="L40" i="31"/>
  <c r="K40" i="31"/>
  <c r="J40" i="31"/>
  <c r="L39" i="31"/>
  <c r="K39" i="31"/>
  <c r="J39" i="31"/>
  <c r="L38" i="31"/>
  <c r="K38" i="31"/>
  <c r="J38" i="31"/>
  <c r="L37" i="31"/>
  <c r="K37" i="31"/>
  <c r="J37" i="31"/>
  <c r="L36" i="31"/>
  <c r="K36" i="31"/>
  <c r="J36" i="31"/>
  <c r="L35" i="31"/>
  <c r="K35" i="31"/>
  <c r="J35" i="31"/>
  <c r="L34" i="31"/>
  <c r="K34" i="31"/>
  <c r="J34" i="31"/>
  <c r="L33" i="31"/>
  <c r="K33" i="31"/>
  <c r="J33" i="31"/>
  <c r="L32" i="31"/>
  <c r="K32" i="31"/>
  <c r="J32" i="31"/>
  <c r="L31" i="31"/>
  <c r="K31" i="31"/>
  <c r="J31" i="31"/>
  <c r="L30" i="31"/>
  <c r="K30" i="31"/>
  <c r="J30" i="31"/>
  <c r="L29" i="31"/>
  <c r="K29" i="31"/>
  <c r="J29" i="31"/>
  <c r="L28" i="31"/>
  <c r="K28" i="31"/>
  <c r="J28" i="31"/>
  <c r="L27" i="31"/>
  <c r="K27" i="31"/>
  <c r="J27" i="31"/>
  <c r="L26" i="31"/>
  <c r="K26" i="31"/>
  <c r="J26" i="31"/>
  <c r="L25" i="31"/>
  <c r="L53" i="31" s="1"/>
  <c r="K25" i="31"/>
  <c r="J25" i="31"/>
  <c r="L24" i="31"/>
  <c r="K24" i="31"/>
  <c r="K53" i="31" s="1"/>
  <c r="G13" i="31" s="1"/>
  <c r="G16" i="31" s="1"/>
  <c r="J24" i="31"/>
  <c r="L23" i="31"/>
  <c r="L52" i="31" s="1"/>
  <c r="K23" i="31"/>
  <c r="J23" i="31"/>
  <c r="J22" i="31"/>
  <c r="J52" i="31" s="1"/>
  <c r="C13" i="31"/>
  <c r="C16" i="31" s="1"/>
  <c r="E12" i="31"/>
  <c r="D12" i="31"/>
  <c r="C12" i="31"/>
  <c r="C15" i="31" s="1"/>
  <c r="I53" i="30"/>
  <c r="H53" i="30"/>
  <c r="G53" i="30"/>
  <c r="F53" i="30"/>
  <c r="E53" i="30"/>
  <c r="D53" i="30"/>
  <c r="C53" i="30"/>
  <c r="B53" i="30"/>
  <c r="I52" i="30"/>
  <c r="F12" i="30" s="1"/>
  <c r="H52" i="30"/>
  <c r="G52" i="30"/>
  <c r="F52" i="30"/>
  <c r="E52" i="30"/>
  <c r="E12" i="30" s="1"/>
  <c r="D52" i="30"/>
  <c r="C52" i="30"/>
  <c r="B52" i="30"/>
  <c r="L51" i="30"/>
  <c r="K51" i="30"/>
  <c r="J51" i="30"/>
  <c r="L50" i="30"/>
  <c r="K50" i="30"/>
  <c r="J50" i="30"/>
  <c r="L49" i="30"/>
  <c r="K49" i="30"/>
  <c r="J49" i="30"/>
  <c r="L48" i="30"/>
  <c r="K48" i="30"/>
  <c r="J48" i="30"/>
  <c r="L47" i="30"/>
  <c r="K47" i="30"/>
  <c r="J47" i="30"/>
  <c r="L46" i="30"/>
  <c r="K46" i="30"/>
  <c r="J46" i="30"/>
  <c r="L45" i="30"/>
  <c r="K45" i="30"/>
  <c r="J45" i="30"/>
  <c r="L44" i="30"/>
  <c r="K44" i="30"/>
  <c r="J44" i="30"/>
  <c r="L43" i="30"/>
  <c r="K43" i="30"/>
  <c r="J43" i="30"/>
  <c r="L42" i="30"/>
  <c r="K42" i="30"/>
  <c r="J42" i="30"/>
  <c r="L41" i="30"/>
  <c r="K41" i="30"/>
  <c r="J41" i="30"/>
  <c r="L40" i="30"/>
  <c r="K40" i="30"/>
  <c r="J40" i="30"/>
  <c r="L39" i="30"/>
  <c r="K39" i="30"/>
  <c r="J39" i="30"/>
  <c r="L38" i="30"/>
  <c r="K38" i="30"/>
  <c r="J38" i="30"/>
  <c r="L37" i="30"/>
  <c r="K37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53" i="30" s="1"/>
  <c r="G12" i="30" s="1"/>
  <c r="J24" i="30"/>
  <c r="L23" i="30"/>
  <c r="K23" i="30"/>
  <c r="J23" i="30"/>
  <c r="J22" i="30"/>
  <c r="J52" i="30" s="1"/>
  <c r="C16" i="30"/>
  <c r="C13" i="30"/>
  <c r="C12" i="30"/>
  <c r="C15" i="30" s="1"/>
  <c r="C14" i="32" l="1"/>
  <c r="F15" i="33"/>
  <c r="C15" i="33"/>
  <c r="F13" i="33"/>
  <c r="C14" i="33"/>
  <c r="G14" i="33"/>
  <c r="G13" i="33"/>
  <c r="C13" i="33"/>
  <c r="F14" i="33"/>
  <c r="D15" i="33"/>
  <c r="F15" i="32"/>
  <c r="C15" i="32"/>
  <c r="D15" i="32"/>
  <c r="D14" i="32"/>
  <c r="E15" i="32"/>
  <c r="G15" i="32"/>
  <c r="F13" i="32"/>
  <c r="E14" i="32"/>
  <c r="C13" i="32"/>
  <c r="D13" i="32"/>
  <c r="D12" i="30"/>
  <c r="K52" i="31"/>
  <c r="C14" i="30"/>
  <c r="K24" i="30"/>
  <c r="C14" i="31"/>
  <c r="L24" i="30"/>
  <c r="L25" i="30" s="1"/>
  <c r="L26" i="30" s="1"/>
  <c r="L27" i="30" s="1"/>
  <c r="L28" i="30" s="1"/>
  <c r="L29" i="30" s="1"/>
  <c r="L30" i="30" s="1"/>
  <c r="L31" i="30" s="1"/>
  <c r="L32" i="30" s="1"/>
  <c r="L33" i="30" s="1"/>
  <c r="L34" i="30" s="1"/>
  <c r="L35" i="30" s="1"/>
  <c r="L36" i="30" s="1"/>
  <c r="J53" i="31"/>
  <c r="G12" i="31" s="1"/>
  <c r="I51" i="29"/>
  <c r="H51" i="29"/>
  <c r="G51" i="29"/>
  <c r="F51" i="29"/>
  <c r="E51" i="29"/>
  <c r="D51" i="29"/>
  <c r="C51" i="29"/>
  <c r="B51" i="29"/>
  <c r="I50" i="29"/>
  <c r="H50" i="29"/>
  <c r="G50" i="29"/>
  <c r="F50" i="29"/>
  <c r="E50" i="29"/>
  <c r="D50" i="29"/>
  <c r="C50" i="29"/>
  <c r="B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51" i="29" s="1"/>
  <c r="G10" i="29" s="1"/>
  <c r="G11" i="29"/>
  <c r="G14" i="29" s="1"/>
  <c r="F11" i="29"/>
  <c r="F14" i="29" s="1"/>
  <c r="E11" i="29"/>
  <c r="E14" i="29" s="1"/>
  <c r="D11" i="29"/>
  <c r="D14" i="29" s="1"/>
  <c r="C11" i="29"/>
  <c r="C14" i="29" s="1"/>
  <c r="F10" i="29"/>
  <c r="F12" i="29" s="1"/>
  <c r="E10" i="29"/>
  <c r="E13" i="29" s="1"/>
  <c r="D10" i="29"/>
  <c r="D13" i="29" s="1"/>
  <c r="C10" i="29"/>
  <c r="C13" i="29" s="1"/>
  <c r="I52" i="28"/>
  <c r="H52" i="28"/>
  <c r="G52" i="28"/>
  <c r="F52" i="28"/>
  <c r="E52" i="28"/>
  <c r="D52" i="28"/>
  <c r="C52" i="28"/>
  <c r="B52" i="28"/>
  <c r="I51" i="28"/>
  <c r="H51" i="28"/>
  <c r="G51" i="28"/>
  <c r="F51" i="28"/>
  <c r="E51" i="28"/>
  <c r="D51" i="28"/>
  <c r="C51" i="28"/>
  <c r="B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52" i="28" s="1"/>
  <c r="G11" i="28" s="1"/>
  <c r="G12" i="28"/>
  <c r="G15" i="28" s="1"/>
  <c r="F12" i="28"/>
  <c r="F15" i="28" s="1"/>
  <c r="E12" i="28"/>
  <c r="E15" i="28" s="1"/>
  <c r="D12" i="28"/>
  <c r="D15" i="28" s="1"/>
  <c r="C12" i="28"/>
  <c r="C15" i="28" s="1"/>
  <c r="F11" i="28"/>
  <c r="F14" i="28" s="1"/>
  <c r="E11" i="28"/>
  <c r="E14" i="28" s="1"/>
  <c r="D11" i="28"/>
  <c r="D14" i="28" s="1"/>
  <c r="C11" i="28"/>
  <c r="C13" i="28" s="1"/>
  <c r="I52" i="27"/>
  <c r="H52" i="27"/>
  <c r="G52" i="27"/>
  <c r="F52" i="27"/>
  <c r="E52" i="27"/>
  <c r="D52" i="27"/>
  <c r="C52" i="27"/>
  <c r="B52" i="27"/>
  <c r="I51" i="27"/>
  <c r="H51" i="27"/>
  <c r="G51" i="27"/>
  <c r="F51" i="27"/>
  <c r="E51" i="27"/>
  <c r="D51" i="27"/>
  <c r="C51" i="27"/>
  <c r="B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51" i="27" s="1"/>
  <c r="E15" i="27"/>
  <c r="F14" i="27"/>
  <c r="F13" i="27"/>
  <c r="C13" i="27"/>
  <c r="G12" i="27"/>
  <c r="G15" i="27" s="1"/>
  <c r="F12" i="27"/>
  <c r="F15" i="27" s="1"/>
  <c r="E12" i="27"/>
  <c r="D12" i="27"/>
  <c r="D15" i="27" s="1"/>
  <c r="C12" i="27"/>
  <c r="C15" i="27" s="1"/>
  <c r="F11" i="27"/>
  <c r="E11" i="27"/>
  <c r="E14" i="27" s="1"/>
  <c r="D11" i="27"/>
  <c r="D13" i="27" s="1"/>
  <c r="C11" i="27"/>
  <c r="C14" i="27" s="1"/>
  <c r="I52" i="26"/>
  <c r="H52" i="26"/>
  <c r="G52" i="26"/>
  <c r="F52" i="26"/>
  <c r="E52" i="26"/>
  <c r="D52" i="26"/>
  <c r="C52" i="26"/>
  <c r="B52" i="26"/>
  <c r="I51" i="26"/>
  <c r="H51" i="26"/>
  <c r="G51" i="26"/>
  <c r="F51" i="26"/>
  <c r="E51" i="26"/>
  <c r="D51" i="26"/>
  <c r="C51" i="26"/>
  <c r="B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52" i="26" s="1"/>
  <c r="G11" i="26" s="1"/>
  <c r="F15" i="26"/>
  <c r="C14" i="26"/>
  <c r="D13" i="26"/>
  <c r="C13" i="26"/>
  <c r="G12" i="26"/>
  <c r="G15" i="26" s="1"/>
  <c r="F12" i="26"/>
  <c r="E12" i="26"/>
  <c r="E15" i="26" s="1"/>
  <c r="D12" i="26"/>
  <c r="D15" i="26" s="1"/>
  <c r="C12" i="26"/>
  <c r="C15" i="26" s="1"/>
  <c r="F11" i="26"/>
  <c r="F14" i="26" s="1"/>
  <c r="E11" i="26"/>
  <c r="E13" i="26" s="1"/>
  <c r="D11" i="26"/>
  <c r="D14" i="26" s="1"/>
  <c r="C11" i="26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52" i="25" s="1"/>
  <c r="G11" i="25" s="1"/>
  <c r="G15" i="25"/>
  <c r="C15" i="25"/>
  <c r="D14" i="25"/>
  <c r="E13" i="25"/>
  <c r="D13" i="25"/>
  <c r="G12" i="25"/>
  <c r="F12" i="25"/>
  <c r="F15" i="25" s="1"/>
  <c r="E12" i="25"/>
  <c r="E15" i="25" s="1"/>
  <c r="D12" i="25"/>
  <c r="D15" i="25" s="1"/>
  <c r="C12" i="25"/>
  <c r="F11" i="25"/>
  <c r="F13" i="25" s="1"/>
  <c r="E11" i="25"/>
  <c r="E14" i="25" s="1"/>
  <c r="D11" i="25"/>
  <c r="C11" i="25"/>
  <c r="C14" i="25" s="1"/>
  <c r="I52" i="24"/>
  <c r="H52" i="24"/>
  <c r="G52" i="24"/>
  <c r="F52" i="24"/>
  <c r="E52" i="24"/>
  <c r="D52" i="24"/>
  <c r="C52" i="24"/>
  <c r="B52" i="24"/>
  <c r="I51" i="24"/>
  <c r="H51" i="24"/>
  <c r="G51" i="24"/>
  <c r="F51" i="24"/>
  <c r="E51" i="24"/>
  <c r="D51" i="24"/>
  <c r="C51" i="24"/>
  <c r="B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52" i="24" s="1"/>
  <c r="G11" i="24" s="1"/>
  <c r="D15" i="24"/>
  <c r="E14" i="24"/>
  <c r="F13" i="24"/>
  <c r="E13" i="24"/>
  <c r="G12" i="24"/>
  <c r="G15" i="24" s="1"/>
  <c r="F12" i="24"/>
  <c r="F15" i="24" s="1"/>
  <c r="E12" i="24"/>
  <c r="E15" i="24" s="1"/>
  <c r="D12" i="24"/>
  <c r="C12" i="24"/>
  <c r="C15" i="24" s="1"/>
  <c r="F11" i="24"/>
  <c r="F14" i="24" s="1"/>
  <c r="E11" i="24"/>
  <c r="D11" i="24"/>
  <c r="D14" i="24" s="1"/>
  <c r="C11" i="24"/>
  <c r="C13" i="24" s="1"/>
  <c r="I52" i="23"/>
  <c r="H52" i="23"/>
  <c r="G52" i="23"/>
  <c r="F52" i="23"/>
  <c r="E52" i="23"/>
  <c r="D52" i="23"/>
  <c r="C52" i="23"/>
  <c r="B52" i="23"/>
  <c r="I51" i="23"/>
  <c r="H51" i="23"/>
  <c r="G51" i="23"/>
  <c r="F51" i="23"/>
  <c r="E51" i="23"/>
  <c r="F11" i="23" s="1"/>
  <c r="D51" i="23"/>
  <c r="C51" i="23"/>
  <c r="B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51" i="23" s="1"/>
  <c r="E15" i="23"/>
  <c r="C13" i="23"/>
  <c r="G12" i="23"/>
  <c r="G15" i="23" s="1"/>
  <c r="F12" i="23"/>
  <c r="F15" i="23" s="1"/>
  <c r="E12" i="23"/>
  <c r="D12" i="23"/>
  <c r="D15" i="23" s="1"/>
  <c r="C12" i="23"/>
  <c r="C15" i="23" s="1"/>
  <c r="E11" i="23"/>
  <c r="E14" i="23" s="1"/>
  <c r="D11" i="23"/>
  <c r="D13" i="23" s="1"/>
  <c r="C11" i="23"/>
  <c r="C14" i="23" s="1"/>
  <c r="I52" i="22"/>
  <c r="H52" i="22"/>
  <c r="G52" i="22"/>
  <c r="F52" i="22"/>
  <c r="E52" i="22"/>
  <c r="D52" i="22"/>
  <c r="C52" i="22"/>
  <c r="B52" i="22"/>
  <c r="I51" i="22"/>
  <c r="H51" i="22"/>
  <c r="G51" i="22"/>
  <c r="F51" i="22"/>
  <c r="E51" i="22"/>
  <c r="D51" i="22"/>
  <c r="C51" i="22"/>
  <c r="B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52" i="22" s="1"/>
  <c r="G11" i="22" s="1"/>
  <c r="F15" i="22"/>
  <c r="C14" i="22"/>
  <c r="D13" i="22"/>
  <c r="C13" i="22"/>
  <c r="G12" i="22"/>
  <c r="G15" i="22" s="1"/>
  <c r="F12" i="22"/>
  <c r="E12" i="22"/>
  <c r="E15" i="22" s="1"/>
  <c r="D12" i="22"/>
  <c r="D15" i="22" s="1"/>
  <c r="C12" i="22"/>
  <c r="C15" i="22" s="1"/>
  <c r="F11" i="22"/>
  <c r="F14" i="22" s="1"/>
  <c r="E11" i="22"/>
  <c r="E13" i="22" s="1"/>
  <c r="D11" i="22"/>
  <c r="D14" i="22" s="1"/>
  <c r="C11" i="22"/>
  <c r="I52" i="21"/>
  <c r="H52" i="21"/>
  <c r="G52" i="21"/>
  <c r="F52" i="21"/>
  <c r="E52" i="21"/>
  <c r="D52" i="21"/>
  <c r="C52" i="21"/>
  <c r="B52" i="21"/>
  <c r="I51" i="21"/>
  <c r="H51" i="21"/>
  <c r="G51" i="21"/>
  <c r="D11" i="21" s="1"/>
  <c r="F51" i="21"/>
  <c r="E51" i="21"/>
  <c r="D51" i="21"/>
  <c r="C51" i="21"/>
  <c r="B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52" i="21" s="1"/>
  <c r="G11" i="21" s="1"/>
  <c r="J23" i="21"/>
  <c r="J22" i="21"/>
  <c r="J21" i="21"/>
  <c r="J51" i="21" s="1"/>
  <c r="G15" i="21"/>
  <c r="C15" i="21"/>
  <c r="G12" i="21"/>
  <c r="F12" i="21"/>
  <c r="F15" i="21" s="1"/>
  <c r="E12" i="21"/>
  <c r="E15" i="21" s="1"/>
  <c r="D12" i="21"/>
  <c r="D15" i="21" s="1"/>
  <c r="C12" i="21"/>
  <c r="C11" i="21"/>
  <c r="C14" i="21" s="1"/>
  <c r="I52" i="20"/>
  <c r="H52" i="20"/>
  <c r="G52" i="20"/>
  <c r="F52" i="20"/>
  <c r="E52" i="20"/>
  <c r="D52" i="20"/>
  <c r="C52" i="20"/>
  <c r="B52" i="20"/>
  <c r="I51" i="20"/>
  <c r="H51" i="20"/>
  <c r="D12" i="20" s="1"/>
  <c r="D15" i="20" s="1"/>
  <c r="G51" i="20"/>
  <c r="F51" i="20"/>
  <c r="E51" i="20"/>
  <c r="D51" i="20"/>
  <c r="E11" i="20" s="1"/>
  <c r="C51" i="20"/>
  <c r="B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52" i="20" s="1"/>
  <c r="G11" i="20" s="1"/>
  <c r="G12" i="20"/>
  <c r="G15" i="20" s="1"/>
  <c r="F12" i="20"/>
  <c r="F15" i="20" s="1"/>
  <c r="E12" i="20"/>
  <c r="E15" i="20" s="1"/>
  <c r="C12" i="20"/>
  <c r="C15" i="20" s="1"/>
  <c r="D11" i="20"/>
  <c r="D14" i="20" s="1"/>
  <c r="I52" i="19"/>
  <c r="H52" i="19"/>
  <c r="G52" i="19"/>
  <c r="F52" i="19"/>
  <c r="E52" i="19"/>
  <c r="D52" i="19"/>
  <c r="C52" i="19"/>
  <c r="B52" i="19"/>
  <c r="I51" i="19"/>
  <c r="F11" i="19" s="1"/>
  <c r="H51" i="19"/>
  <c r="G51" i="19"/>
  <c r="F51" i="19"/>
  <c r="E51" i="19"/>
  <c r="D11" i="19" s="1"/>
  <c r="D51" i="19"/>
  <c r="C51" i="19"/>
  <c r="B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51" i="19" s="1"/>
  <c r="E15" i="19"/>
  <c r="G12" i="19"/>
  <c r="G15" i="19" s="1"/>
  <c r="F12" i="19"/>
  <c r="F15" i="19" s="1"/>
  <c r="E12" i="19"/>
  <c r="D12" i="19"/>
  <c r="D15" i="19" s="1"/>
  <c r="C12" i="19"/>
  <c r="C15" i="19" s="1"/>
  <c r="E11" i="19"/>
  <c r="E14" i="19" s="1"/>
  <c r="D13" i="33" l="1"/>
  <c r="E13" i="33"/>
  <c r="E14" i="33"/>
  <c r="D14" i="33"/>
  <c r="E13" i="32"/>
  <c r="G13" i="32"/>
  <c r="G14" i="32"/>
  <c r="G13" i="20"/>
  <c r="G14" i="20"/>
  <c r="E14" i="20"/>
  <c r="E13" i="20"/>
  <c r="G14" i="21"/>
  <c r="G13" i="21"/>
  <c r="D14" i="21"/>
  <c r="D13" i="21"/>
  <c r="G14" i="22"/>
  <c r="G13" i="22"/>
  <c r="G13" i="28"/>
  <c r="G14" i="28"/>
  <c r="D13" i="19"/>
  <c r="D14" i="19"/>
  <c r="F14" i="19"/>
  <c r="F13" i="19"/>
  <c r="F14" i="23"/>
  <c r="F13" i="23"/>
  <c r="G14" i="26"/>
  <c r="G13" i="26"/>
  <c r="G13" i="24"/>
  <c r="G14" i="24"/>
  <c r="G14" i="25"/>
  <c r="G13" i="25"/>
  <c r="G13" i="29"/>
  <c r="G12" i="29"/>
  <c r="C11" i="19"/>
  <c r="E13" i="19"/>
  <c r="J52" i="19"/>
  <c r="G11" i="19" s="1"/>
  <c r="F11" i="20"/>
  <c r="D13" i="20"/>
  <c r="J51" i="20"/>
  <c r="E11" i="21"/>
  <c r="C13" i="21"/>
  <c r="F13" i="22"/>
  <c r="E14" i="22"/>
  <c r="E13" i="23"/>
  <c r="D14" i="23"/>
  <c r="J52" i="23"/>
  <c r="G11" i="23" s="1"/>
  <c r="D13" i="24"/>
  <c r="C14" i="24"/>
  <c r="J51" i="24"/>
  <c r="C13" i="25"/>
  <c r="F14" i="25"/>
  <c r="F13" i="26"/>
  <c r="E14" i="26"/>
  <c r="E13" i="27"/>
  <c r="D14" i="27"/>
  <c r="J52" i="27"/>
  <c r="G11" i="27" s="1"/>
  <c r="D13" i="28"/>
  <c r="C14" i="28"/>
  <c r="J51" i="28"/>
  <c r="C12" i="29"/>
  <c r="F13" i="29"/>
  <c r="K25" i="30"/>
  <c r="K26" i="30" s="1"/>
  <c r="K27" i="30" s="1"/>
  <c r="K28" i="30" s="1"/>
  <c r="K29" i="30" s="1"/>
  <c r="K30" i="30" s="1"/>
  <c r="K31" i="30" s="1"/>
  <c r="K32" i="30" s="1"/>
  <c r="K33" i="30" s="1"/>
  <c r="K34" i="30" s="1"/>
  <c r="K35" i="30" s="1"/>
  <c r="K36" i="30" s="1"/>
  <c r="C11" i="20"/>
  <c r="F11" i="21"/>
  <c r="J51" i="25"/>
  <c r="E13" i="28"/>
  <c r="D12" i="29"/>
  <c r="J50" i="29"/>
  <c r="J51" i="22"/>
  <c r="J51" i="26"/>
  <c r="F13" i="28"/>
  <c r="E12" i="29"/>
  <c r="F13" i="31"/>
  <c r="E13" i="31"/>
  <c r="D13" i="31"/>
  <c r="G15" i="31"/>
  <c r="G14" i="31"/>
  <c r="L53" i="30"/>
  <c r="L52" i="30"/>
  <c r="I52" i="18"/>
  <c r="H52" i="18"/>
  <c r="G52" i="18"/>
  <c r="F52" i="18"/>
  <c r="E52" i="18"/>
  <c r="D52" i="18"/>
  <c r="C52" i="18"/>
  <c r="B52" i="18"/>
  <c r="I51" i="18"/>
  <c r="C11" i="18" s="1"/>
  <c r="H51" i="18"/>
  <c r="G51" i="18"/>
  <c r="F51" i="18"/>
  <c r="E51" i="18"/>
  <c r="D11" i="18" s="1"/>
  <c r="D51" i="18"/>
  <c r="C51" i="18"/>
  <c r="B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52" i="18" s="1"/>
  <c r="G11" i="18" s="1"/>
  <c r="F15" i="18"/>
  <c r="E15" i="18"/>
  <c r="F14" i="18"/>
  <c r="G12" i="18"/>
  <c r="G15" i="18" s="1"/>
  <c r="F12" i="18"/>
  <c r="E12" i="18"/>
  <c r="D12" i="18"/>
  <c r="D15" i="18" s="1"/>
  <c r="C12" i="18"/>
  <c r="C15" i="18" s="1"/>
  <c r="F11" i="18"/>
  <c r="F13" i="18" s="1"/>
  <c r="E11" i="18"/>
  <c r="E13" i="18" s="1"/>
  <c r="I52" i="17"/>
  <c r="H52" i="17"/>
  <c r="G52" i="17"/>
  <c r="F52" i="17"/>
  <c r="E52" i="17"/>
  <c r="D52" i="17"/>
  <c r="C52" i="17"/>
  <c r="B52" i="17"/>
  <c r="I51" i="17"/>
  <c r="H51" i="17"/>
  <c r="G51" i="17"/>
  <c r="F51" i="17"/>
  <c r="D11" i="17" s="1"/>
  <c r="E51" i="17"/>
  <c r="D51" i="17"/>
  <c r="C51" i="17"/>
  <c r="B51" i="17"/>
  <c r="G15" i="17" s="1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51" i="17" s="1"/>
  <c r="J22" i="17"/>
  <c r="J21" i="17"/>
  <c r="J52" i="17" s="1"/>
  <c r="G11" i="17" s="1"/>
  <c r="F15" i="17"/>
  <c r="C14" i="17"/>
  <c r="G12" i="17"/>
  <c r="F12" i="17"/>
  <c r="E12" i="17"/>
  <c r="E15" i="17" s="1"/>
  <c r="D12" i="17"/>
  <c r="D15" i="17" s="1"/>
  <c r="C12" i="17"/>
  <c r="F11" i="17"/>
  <c r="F13" i="17" s="1"/>
  <c r="C11" i="17"/>
  <c r="C13" i="17" s="1"/>
  <c r="I52" i="16"/>
  <c r="H52" i="16"/>
  <c r="G52" i="16"/>
  <c r="F52" i="16"/>
  <c r="E52" i="16"/>
  <c r="D52" i="16"/>
  <c r="C52" i="16"/>
  <c r="B52" i="16"/>
  <c r="I51" i="16"/>
  <c r="H51" i="16"/>
  <c r="G51" i="16"/>
  <c r="E11" i="16" s="1"/>
  <c r="F51" i="16"/>
  <c r="E51" i="16"/>
  <c r="D51" i="16"/>
  <c r="C51" i="16"/>
  <c r="B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52" i="16" s="1"/>
  <c r="G11" i="16" s="1"/>
  <c r="G15" i="16"/>
  <c r="D15" i="16"/>
  <c r="C15" i="16"/>
  <c r="D14" i="16"/>
  <c r="G12" i="16"/>
  <c r="F12" i="16"/>
  <c r="F15" i="16" s="1"/>
  <c r="E12" i="16"/>
  <c r="E15" i="16" s="1"/>
  <c r="D12" i="16"/>
  <c r="C12" i="16"/>
  <c r="D11" i="16"/>
  <c r="D13" i="16" s="1"/>
  <c r="C11" i="16"/>
  <c r="C13" i="16" s="1"/>
  <c r="I52" i="15"/>
  <c r="H52" i="15"/>
  <c r="G52" i="15"/>
  <c r="F52" i="15"/>
  <c r="E52" i="15"/>
  <c r="D52" i="15"/>
  <c r="C52" i="15"/>
  <c r="B52" i="15"/>
  <c r="I51" i="15"/>
  <c r="H51" i="15"/>
  <c r="C11" i="15" s="1"/>
  <c r="G51" i="15"/>
  <c r="F51" i="15"/>
  <c r="E51" i="15"/>
  <c r="D51" i="15"/>
  <c r="F11" i="15" s="1"/>
  <c r="C51" i="15"/>
  <c r="B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51" i="15" s="1"/>
  <c r="E15" i="15"/>
  <c r="D15" i="15"/>
  <c r="E14" i="15"/>
  <c r="G12" i="15"/>
  <c r="G15" i="15" s="1"/>
  <c r="F12" i="15"/>
  <c r="F15" i="15" s="1"/>
  <c r="E12" i="15"/>
  <c r="D12" i="15"/>
  <c r="C12" i="15"/>
  <c r="C15" i="15" s="1"/>
  <c r="E11" i="15"/>
  <c r="E13" i="15" s="1"/>
  <c r="D11" i="15"/>
  <c r="D13" i="15" s="1"/>
  <c r="I52" i="14"/>
  <c r="H52" i="14"/>
  <c r="G52" i="14"/>
  <c r="F52" i="14"/>
  <c r="E52" i="14"/>
  <c r="D52" i="14"/>
  <c r="C52" i="14"/>
  <c r="B52" i="14"/>
  <c r="I51" i="14"/>
  <c r="C11" i="14" s="1"/>
  <c r="H51" i="14"/>
  <c r="G51" i="14"/>
  <c r="F51" i="14"/>
  <c r="E51" i="14"/>
  <c r="D11" i="14" s="1"/>
  <c r="D51" i="14"/>
  <c r="C51" i="14"/>
  <c r="B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51" i="14" s="1"/>
  <c r="J21" i="14"/>
  <c r="J52" i="14" s="1"/>
  <c r="G11" i="14" s="1"/>
  <c r="F15" i="14"/>
  <c r="G12" i="14"/>
  <c r="G15" i="14" s="1"/>
  <c r="F12" i="14"/>
  <c r="E12" i="14"/>
  <c r="E15" i="14" s="1"/>
  <c r="D12" i="14"/>
  <c r="D15" i="14" s="1"/>
  <c r="C12" i="14"/>
  <c r="C15" i="14" s="1"/>
  <c r="F11" i="14"/>
  <c r="F14" i="14" s="1"/>
  <c r="E11" i="14"/>
  <c r="E13" i="14" s="1"/>
  <c r="I52" i="13"/>
  <c r="H52" i="13"/>
  <c r="G52" i="13"/>
  <c r="F52" i="13"/>
  <c r="E52" i="13"/>
  <c r="D52" i="13"/>
  <c r="C52" i="13"/>
  <c r="B52" i="13"/>
  <c r="I51" i="13"/>
  <c r="H51" i="13"/>
  <c r="G51" i="13"/>
  <c r="F51" i="13"/>
  <c r="D11" i="13" s="1"/>
  <c r="E51" i="13"/>
  <c r="D51" i="13"/>
  <c r="C51" i="13"/>
  <c r="B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51" i="13" s="1"/>
  <c r="J22" i="13"/>
  <c r="J21" i="13"/>
  <c r="J52" i="13" s="1"/>
  <c r="G11" i="13" s="1"/>
  <c r="G15" i="13"/>
  <c r="C15" i="13"/>
  <c r="G12" i="13"/>
  <c r="F12" i="13"/>
  <c r="F15" i="13" s="1"/>
  <c r="E12" i="13"/>
  <c r="E15" i="13" s="1"/>
  <c r="D12" i="13"/>
  <c r="D15" i="13" s="1"/>
  <c r="C12" i="13"/>
  <c r="F11" i="13"/>
  <c r="F13" i="13" s="1"/>
  <c r="C11" i="13"/>
  <c r="C14" i="13" s="1"/>
  <c r="I52" i="12"/>
  <c r="H52" i="12"/>
  <c r="G52" i="12"/>
  <c r="F52" i="12"/>
  <c r="E52" i="12"/>
  <c r="D52" i="12"/>
  <c r="C52" i="12"/>
  <c r="B52" i="12"/>
  <c r="I51" i="12"/>
  <c r="H51" i="12"/>
  <c r="D12" i="12" s="1"/>
  <c r="D15" i="12" s="1"/>
  <c r="G51" i="12"/>
  <c r="F51" i="12"/>
  <c r="E51" i="12"/>
  <c r="D51" i="12"/>
  <c r="E11" i="12" s="1"/>
  <c r="C51" i="12"/>
  <c r="B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52" i="12" s="1"/>
  <c r="G11" i="12" s="1"/>
  <c r="G12" i="12"/>
  <c r="G15" i="12" s="1"/>
  <c r="F12" i="12"/>
  <c r="F15" i="12" s="1"/>
  <c r="E12" i="12"/>
  <c r="E15" i="12" s="1"/>
  <c r="C12" i="12"/>
  <c r="C15" i="12" s="1"/>
  <c r="D11" i="12"/>
  <c r="D14" i="12" s="1"/>
  <c r="C11" i="12"/>
  <c r="C13" i="12" s="1"/>
  <c r="I52" i="11"/>
  <c r="H52" i="11"/>
  <c r="G52" i="11"/>
  <c r="F52" i="11"/>
  <c r="E52" i="11"/>
  <c r="D52" i="11"/>
  <c r="C52" i="11"/>
  <c r="B52" i="11"/>
  <c r="I51" i="11"/>
  <c r="F11" i="11" s="1"/>
  <c r="H51" i="11"/>
  <c r="C11" i="11" s="1"/>
  <c r="G51" i="11"/>
  <c r="F51" i="11"/>
  <c r="E51" i="11"/>
  <c r="D51" i="11"/>
  <c r="C51" i="11"/>
  <c r="B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51" i="11" s="1"/>
  <c r="E15" i="11"/>
  <c r="G12" i="11"/>
  <c r="G15" i="11" s="1"/>
  <c r="F12" i="11"/>
  <c r="F15" i="11" s="1"/>
  <c r="E12" i="11"/>
  <c r="D12" i="11"/>
  <c r="D15" i="11" s="1"/>
  <c r="C12" i="11"/>
  <c r="C15" i="11" s="1"/>
  <c r="E11" i="11"/>
  <c r="E14" i="11" s="1"/>
  <c r="D11" i="11"/>
  <c r="D13" i="11" s="1"/>
  <c r="I52" i="10"/>
  <c r="H52" i="10"/>
  <c r="G52" i="10"/>
  <c r="F52" i="10"/>
  <c r="E52" i="10"/>
  <c r="D52" i="10"/>
  <c r="C52" i="10"/>
  <c r="B52" i="10"/>
  <c r="I51" i="10"/>
  <c r="C11" i="10" s="1"/>
  <c r="H51" i="10"/>
  <c r="G51" i="10"/>
  <c r="F51" i="10"/>
  <c r="E51" i="10"/>
  <c r="D11" i="10" s="1"/>
  <c r="D51" i="10"/>
  <c r="C51" i="10"/>
  <c r="B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51" i="10" s="1"/>
  <c r="J21" i="10"/>
  <c r="J52" i="10" s="1"/>
  <c r="G11" i="10" s="1"/>
  <c r="F15" i="10"/>
  <c r="G12" i="10"/>
  <c r="G15" i="10" s="1"/>
  <c r="F12" i="10"/>
  <c r="E12" i="10"/>
  <c r="E15" i="10" s="1"/>
  <c r="D12" i="10"/>
  <c r="D15" i="10" s="1"/>
  <c r="C12" i="10"/>
  <c r="C15" i="10" s="1"/>
  <c r="F11" i="10"/>
  <c r="F14" i="10" s="1"/>
  <c r="E11" i="10"/>
  <c r="E13" i="10" s="1"/>
  <c r="I52" i="9"/>
  <c r="H52" i="9"/>
  <c r="G52" i="9"/>
  <c r="F52" i="9"/>
  <c r="E52" i="9"/>
  <c r="D52" i="9"/>
  <c r="C52" i="9"/>
  <c r="B52" i="9"/>
  <c r="I51" i="9"/>
  <c r="H51" i="9"/>
  <c r="G51" i="9"/>
  <c r="F51" i="9"/>
  <c r="D11" i="9" s="1"/>
  <c r="E51" i="9"/>
  <c r="D51" i="9"/>
  <c r="C51" i="9"/>
  <c r="B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52" i="9" s="1"/>
  <c r="G11" i="9" s="1"/>
  <c r="J22" i="9"/>
  <c r="J21" i="9"/>
  <c r="G15" i="9"/>
  <c r="C15" i="9"/>
  <c r="G12" i="9"/>
  <c r="F12" i="9"/>
  <c r="F15" i="9" s="1"/>
  <c r="E12" i="9"/>
  <c r="E15" i="9" s="1"/>
  <c r="D12" i="9"/>
  <c r="D15" i="9" s="1"/>
  <c r="C12" i="9"/>
  <c r="F11" i="9"/>
  <c r="F13" i="9" s="1"/>
  <c r="C11" i="9"/>
  <c r="C14" i="9" s="1"/>
  <c r="I52" i="8"/>
  <c r="H52" i="8"/>
  <c r="G52" i="8"/>
  <c r="F52" i="8"/>
  <c r="E52" i="8"/>
  <c r="D52" i="8"/>
  <c r="C52" i="8"/>
  <c r="B52" i="8"/>
  <c r="I51" i="8"/>
  <c r="H51" i="8"/>
  <c r="D12" i="8" s="1"/>
  <c r="D15" i="8" s="1"/>
  <c r="G51" i="8"/>
  <c r="F51" i="8"/>
  <c r="E51" i="8"/>
  <c r="D51" i="8"/>
  <c r="E11" i="8" s="1"/>
  <c r="C51" i="8"/>
  <c r="B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52" i="8" s="1"/>
  <c r="G11" i="8" s="1"/>
  <c r="G12" i="8"/>
  <c r="G15" i="8" s="1"/>
  <c r="F12" i="8"/>
  <c r="F15" i="8" s="1"/>
  <c r="E12" i="8"/>
  <c r="E15" i="8" s="1"/>
  <c r="C12" i="8"/>
  <c r="C15" i="8" s="1"/>
  <c r="D11" i="8"/>
  <c r="C11" i="8"/>
  <c r="C13" i="8" s="1"/>
  <c r="I52" i="7"/>
  <c r="H52" i="7"/>
  <c r="G52" i="7"/>
  <c r="F52" i="7"/>
  <c r="E52" i="7"/>
  <c r="D52" i="7"/>
  <c r="C52" i="7"/>
  <c r="B52" i="7"/>
  <c r="I51" i="7"/>
  <c r="F11" i="7" s="1"/>
  <c r="H51" i="7"/>
  <c r="C11" i="7" s="1"/>
  <c r="G51" i="7"/>
  <c r="F51" i="7"/>
  <c r="E51" i="7"/>
  <c r="D51" i="7"/>
  <c r="C51" i="7"/>
  <c r="B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51" i="7" s="1"/>
  <c r="E15" i="7"/>
  <c r="G12" i="7"/>
  <c r="G15" i="7" s="1"/>
  <c r="F12" i="7"/>
  <c r="F15" i="7" s="1"/>
  <c r="E12" i="7"/>
  <c r="D12" i="7"/>
  <c r="D15" i="7" s="1"/>
  <c r="C12" i="7"/>
  <c r="C15" i="7" s="1"/>
  <c r="E11" i="7"/>
  <c r="E14" i="7" s="1"/>
  <c r="D11" i="7"/>
  <c r="D13" i="7" s="1"/>
  <c r="I52" i="6"/>
  <c r="G11" i="6" s="1"/>
  <c r="H52" i="6"/>
  <c r="G52" i="6"/>
  <c r="F52" i="6"/>
  <c r="E52" i="6"/>
  <c r="D52" i="6"/>
  <c r="C52" i="6"/>
  <c r="B52" i="6"/>
  <c r="I51" i="6"/>
  <c r="C11" i="6" s="1"/>
  <c r="H51" i="6"/>
  <c r="G51" i="6"/>
  <c r="F51" i="6"/>
  <c r="E51" i="6"/>
  <c r="D11" i="6" s="1"/>
  <c r="D51" i="6"/>
  <c r="C51" i="6"/>
  <c r="B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51" i="6" s="1"/>
  <c r="J21" i="6"/>
  <c r="J52" i="6" s="1"/>
  <c r="F15" i="6"/>
  <c r="E15" i="6"/>
  <c r="F14" i="6"/>
  <c r="G12" i="6"/>
  <c r="G15" i="6" s="1"/>
  <c r="F12" i="6"/>
  <c r="E12" i="6"/>
  <c r="D12" i="6"/>
  <c r="D15" i="6" s="1"/>
  <c r="C12" i="6"/>
  <c r="C15" i="6" s="1"/>
  <c r="F11" i="6"/>
  <c r="F13" i="6" s="1"/>
  <c r="E11" i="6"/>
  <c r="E13" i="6" s="1"/>
  <c r="E14" i="8" l="1"/>
  <c r="E13" i="8"/>
  <c r="D14" i="10"/>
  <c r="D13" i="10"/>
  <c r="C14" i="10"/>
  <c r="C13" i="10"/>
  <c r="G14" i="13"/>
  <c r="G13" i="13"/>
  <c r="D14" i="17"/>
  <c r="D13" i="17"/>
  <c r="D14" i="6"/>
  <c r="D13" i="6"/>
  <c r="C13" i="6"/>
  <c r="C14" i="6"/>
  <c r="G14" i="6"/>
  <c r="G13" i="6"/>
  <c r="D14" i="8"/>
  <c r="C14" i="11"/>
  <c r="C13" i="11"/>
  <c r="G13" i="12"/>
  <c r="G14" i="12"/>
  <c r="E14" i="12"/>
  <c r="E13" i="12"/>
  <c r="G13" i="8"/>
  <c r="G14" i="8"/>
  <c r="F14" i="11"/>
  <c r="F13" i="11"/>
  <c r="D14" i="13"/>
  <c r="D13" i="13"/>
  <c r="G14" i="14"/>
  <c r="G13" i="14"/>
  <c r="F14" i="15"/>
  <c r="F13" i="15"/>
  <c r="C14" i="15"/>
  <c r="C13" i="15"/>
  <c r="E14" i="16"/>
  <c r="E13" i="16"/>
  <c r="G14" i="17"/>
  <c r="G13" i="17"/>
  <c r="G14" i="18"/>
  <c r="G13" i="18"/>
  <c r="C14" i="7"/>
  <c r="C13" i="7"/>
  <c r="F14" i="7"/>
  <c r="F13" i="7"/>
  <c r="G14" i="9"/>
  <c r="G13" i="9"/>
  <c r="D14" i="9"/>
  <c r="D13" i="9"/>
  <c r="G14" i="10"/>
  <c r="G13" i="10"/>
  <c r="D14" i="14"/>
  <c r="D13" i="14"/>
  <c r="C14" i="14"/>
  <c r="C13" i="14"/>
  <c r="G13" i="16"/>
  <c r="G14" i="16"/>
  <c r="D14" i="18"/>
  <c r="D13" i="18"/>
  <c r="C14" i="18"/>
  <c r="C13" i="18"/>
  <c r="E14" i="6"/>
  <c r="E13" i="7"/>
  <c r="D14" i="7"/>
  <c r="J52" i="7"/>
  <c r="G11" i="7" s="1"/>
  <c r="F11" i="8"/>
  <c r="D13" i="8"/>
  <c r="C14" i="8"/>
  <c r="J51" i="8"/>
  <c r="E11" i="9"/>
  <c r="C13" i="9"/>
  <c r="F14" i="9"/>
  <c r="F13" i="10"/>
  <c r="E14" i="10"/>
  <c r="E13" i="11"/>
  <c r="D14" i="11"/>
  <c r="J52" i="11"/>
  <c r="G11" i="11" s="1"/>
  <c r="F11" i="12"/>
  <c r="D13" i="12"/>
  <c r="C14" i="12"/>
  <c r="J51" i="12"/>
  <c r="E11" i="13"/>
  <c r="C13" i="13"/>
  <c r="F14" i="13"/>
  <c r="F13" i="14"/>
  <c r="E14" i="14"/>
  <c r="D14" i="15"/>
  <c r="J52" i="15"/>
  <c r="G11" i="15" s="1"/>
  <c r="F11" i="16"/>
  <c r="C14" i="16"/>
  <c r="J51" i="16"/>
  <c r="E11" i="17"/>
  <c r="F14" i="17"/>
  <c r="E14" i="18"/>
  <c r="K52" i="30"/>
  <c r="E15" i="31"/>
  <c r="E16" i="31"/>
  <c r="E14" i="31"/>
  <c r="K53" i="30"/>
  <c r="G13" i="30" s="1"/>
  <c r="J51" i="9"/>
  <c r="F16" i="31"/>
  <c r="F14" i="31"/>
  <c r="F15" i="31"/>
  <c r="G14" i="23"/>
  <c r="G13" i="23"/>
  <c r="C14" i="19"/>
  <c r="C13" i="19"/>
  <c r="C15" i="17"/>
  <c r="J51" i="18"/>
  <c r="F13" i="21"/>
  <c r="F14" i="21"/>
  <c r="F14" i="20"/>
  <c r="F13" i="20"/>
  <c r="D16" i="31"/>
  <c r="D14" i="31"/>
  <c r="D15" i="31"/>
  <c r="C13" i="20"/>
  <c r="C14" i="20"/>
  <c r="G14" i="27"/>
  <c r="G13" i="27"/>
  <c r="E14" i="21"/>
  <c r="E13" i="21"/>
  <c r="G14" i="19"/>
  <c r="G13" i="19"/>
  <c r="E14" i="17" l="1"/>
  <c r="E13" i="17"/>
  <c r="G14" i="15"/>
  <c r="G13" i="15"/>
  <c r="G16" i="30"/>
  <c r="G15" i="30"/>
  <c r="G14" i="30"/>
  <c r="E13" i="30"/>
  <c r="D13" i="30"/>
  <c r="F13" i="30"/>
  <c r="E14" i="13"/>
  <c r="E13" i="13"/>
  <c r="F14" i="12"/>
  <c r="F13" i="12"/>
  <c r="E14" i="9"/>
  <c r="E13" i="9"/>
  <c r="F14" i="8"/>
  <c r="F13" i="8"/>
  <c r="F14" i="16"/>
  <c r="F13" i="16"/>
  <c r="G14" i="11"/>
  <c r="G13" i="11"/>
  <c r="G14" i="7"/>
  <c r="G13" i="7"/>
  <c r="E16" i="30" l="1"/>
  <c r="E14" i="30"/>
  <c r="E15" i="30"/>
  <c r="F16" i="30"/>
  <c r="F15" i="30"/>
  <c r="F14" i="30"/>
  <c r="D16" i="30"/>
  <c r="D15" i="30"/>
  <c r="D14" i="30"/>
</calcChain>
</file>

<file path=xl/sharedStrings.xml><?xml version="1.0" encoding="utf-8"?>
<sst xmlns="http://schemas.openxmlformats.org/spreadsheetml/2006/main" count="1420" uniqueCount="68">
  <si>
    <t>Total Administrative Cost:</t>
  </si>
  <si>
    <t>Total Participant Cost:</t>
  </si>
  <si>
    <t>Total Incentives Paid:</t>
  </si>
  <si>
    <t>Total Tax Credits: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</si>
  <si>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</si>
  <si>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</si>
  <si>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</si>
  <si>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</si>
  <si>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</si>
  <si>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</si>
  <si>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</si>
  <si>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</si>
  <si>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</si>
  <si>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</si>
  <si>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</si>
  <si>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</si>
  <si>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</si>
  <si>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</si>
  <si>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</si>
  <si>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</si>
  <si>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</si>
  <si>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</si>
  <si>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</si>
  <si>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</si>
  <si>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</si>
  <si>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</si>
  <si>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Non-Energy</t>
  </si>
  <si>
    <t>Year</t>
  </si>
  <si>
    <t>MWh</t>
  </si>
  <si>
    <t>MW</t>
  </si>
  <si>
    <t>Cost</t>
  </si>
  <si>
    <t>Savings</t>
  </si>
  <si>
    <t>Benefits</t>
  </si>
  <si>
    <t>Externalities</t>
  </si>
  <si>
    <t>NPV - TRC</t>
  </si>
  <si>
    <t>NPV - SOC</t>
  </si>
  <si>
    <t>Total Resource Test</t>
  </si>
  <si>
    <t>Societal Test</t>
  </si>
  <si>
    <t>Environmental Externality</t>
  </si>
  <si>
    <t>Total Equipment Costs</t>
  </si>
  <si>
    <t>Assumed</t>
  </si>
  <si>
    <t>Ongoing</t>
  </si>
  <si>
    <t>Administrative</t>
  </si>
  <si>
    <t>Costs</t>
  </si>
  <si>
    <t>Incentives</t>
  </si>
  <si>
    <t>Levelized Cost ($/kW)</t>
  </si>
  <si>
    <t>Production</t>
  </si>
  <si>
    <t>MMBtu</t>
  </si>
  <si>
    <t>Levelized Cost ($/MMBtu)</t>
  </si>
  <si>
    <t>Iowa Base 2020 Results ‐ Electric</t>
  </si>
  <si>
    <t>Iowa Base 2020 Results ‐ Gas</t>
  </si>
  <si>
    <t>Residential Equipment</t>
  </si>
  <si>
    <t>Residential Assessment</t>
  </si>
  <si>
    <t>Residential Behavioral</t>
  </si>
  <si>
    <t>Residential Appliance Recycling</t>
  </si>
  <si>
    <t>Residential Low Income</t>
  </si>
  <si>
    <t>Residential Education</t>
  </si>
  <si>
    <t>Nonresidential Equipment</t>
  </si>
  <si>
    <t>Nonresidential Energy Solutions</t>
  </si>
  <si>
    <t>Commercial New Construction</t>
  </si>
  <si>
    <t>Income Qualified Multifamily Housing</t>
  </si>
  <si>
    <t>Nonresidential Education</t>
  </si>
  <si>
    <t>Trees</t>
  </si>
  <si>
    <t>Assessments</t>
  </si>
  <si>
    <t>Residential Load Management</t>
  </si>
  <si>
    <t>Nonresidential Load Management</t>
  </si>
  <si>
    <t>Gas Summary</t>
  </si>
  <si>
    <t>Electric Summary (Energy Programs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</si>
</sst>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3" applyFont="1"/>
    <xf numFmtId="0" fontId="4" fillId="0" borderId="0" xfId="0" applyFont="1"/>
    <xf numFmtId="0" fontId="5" fillId="0" borderId="0" xfId="3" applyFont="1"/>
    <xf numFmtId="0" fontId="6" fillId="0" borderId="0" xfId="3" applyFont="1"/>
    <xf numFmtId="164" fontId="6" fillId="0" borderId="0" xfId="3" applyNumberFormat="1" applyFont="1"/>
    <xf numFmtId="0" fontId="7" fillId="0" borderId="0" xfId="0" applyFont="1"/>
    <xf numFmtId="164" fontId="7" fillId="0" borderId="0" xfId="2" applyNumberFormat="1" applyFont="1"/>
    <xf numFmtId="164" fontId="6" fillId="0" borderId="0" xfId="4" applyNumberFormat="1" applyFont="1"/>
    <xf numFmtId="43" fontId="6" fillId="0" borderId="0" xfId="5" applyFont="1"/>
    <xf numFmtId="44" fontId="6" fillId="0" borderId="0" xfId="4" applyFont="1"/>
    <xf numFmtId="0" fontId="5" fillId="0" borderId="0" xfId="3" applyFont="1" applyAlignment="1">
      <alignment horizontal="right"/>
    </xf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164" fontId="5" fillId="0" borderId="0" xfId="3" applyNumberFormat="1" applyFont="1"/>
    <xf numFmtId="44" fontId="7" fillId="0" borderId="0" xfId="2" applyFont="1"/>
    <xf numFmtId="164" fontId="7" fillId="0" borderId="0" xfId="0" applyNumberFormat="1" applyFont="1"/>
    <xf numFmtId="2" fontId="5" fillId="0" borderId="0" xfId="3" applyNumberFormat="1" applyFont="1"/>
    <xf numFmtId="43" fontId="5" fillId="0" borderId="0" xfId="5" applyFont="1"/>
    <xf numFmtId="164" fontId="7" fillId="0" borderId="1" xfId="2" applyNumberFormat="1" applyFont="1" applyBorder="1"/>
    <xf numFmtId="166" fontId="7" fillId="0" borderId="0" xfId="0" applyNumberFormat="1" applyFont="1"/>
    <xf numFmtId="0" fontId="1" fillId="0" borderId="0" xfId="0" applyFont="1"/>
    <xf numFmtId="0" fontId="8" fillId="0" borderId="0" xfId="3" applyFont="1"/>
    <xf numFmtId="0" fontId="9" fillId="0" borderId="0" xfId="0" applyFont="1"/>
    <xf numFmtId="10" fontId="9" fillId="0" borderId="0" xfId="6" applyNumberFormat="1" applyFont="1"/>
    <xf numFmtId="0" fontId="10" fillId="0" borderId="0" xfId="3" applyFont="1"/>
    <xf numFmtId="0" fontId="10" fillId="0" borderId="0" xfId="0" applyFont="1"/>
    <xf numFmtId="0" fontId="6" fillId="0" borderId="0" xfId="0" applyFont="1"/>
    <xf numFmtId="164" fontId="5" fillId="0" borderId="0" xfId="2" applyNumberFormat="1" applyFont="1" applyFill="1"/>
    <xf numFmtId="164" fontId="7" fillId="0" borderId="0" xfId="2" applyNumberFormat="1" applyFont="1" applyFill="1"/>
    <xf numFmtId="164" fontId="7" fillId="0" borderId="1" xfId="2" applyNumberFormat="1" applyFont="1" applyFill="1" applyBorder="1"/>
    <xf numFmtId="0" fontId="3" fillId="0" borderId="0" xfId="3" applyFont="1" applyFill="1"/>
    <xf numFmtId="0" fontId="10" fillId="0" borderId="0" xfId="3" applyFont="1" applyFill="1"/>
    <xf numFmtId="0" fontId="10" fillId="0" borderId="0" xfId="0" applyFont="1" applyFill="1"/>
    <xf numFmtId="0" fontId="9" fillId="0" borderId="0" xfId="0" applyFont="1" applyFill="1"/>
    <xf numFmtId="10" fontId="9" fillId="0" borderId="0" xfId="6" applyNumberFormat="1" applyFont="1" applyFill="1"/>
    <xf numFmtId="0" fontId="5" fillId="0" borderId="0" xfId="3" applyFont="1" applyFill="1"/>
    <xf numFmtId="0" fontId="6" fillId="0" borderId="0" xfId="3" applyFont="1" applyFill="1"/>
    <xf numFmtId="0" fontId="5" fillId="0" borderId="0" xfId="3" applyFont="1" applyFill="1" applyAlignment="1">
      <alignment horizontal="right"/>
    </xf>
    <xf numFmtId="0" fontId="7" fillId="0" borderId="0" xfId="0" applyFont="1" applyFill="1"/>
    <xf numFmtId="0" fontId="5" fillId="0" borderId="1" xfId="3" applyFont="1" applyFill="1" applyBorder="1"/>
    <xf numFmtId="0" fontId="5" fillId="0" borderId="1" xfId="3" applyFont="1" applyFill="1" applyBorder="1" applyAlignment="1">
      <alignment horizontal="right"/>
    </xf>
    <xf numFmtId="164" fontId="5" fillId="0" borderId="0" xfId="3" applyNumberFormat="1" applyFont="1" applyFill="1"/>
    <xf numFmtId="44" fontId="7" fillId="0" borderId="0" xfId="2" applyFont="1" applyFill="1"/>
    <xf numFmtId="2" fontId="5" fillId="0" borderId="0" xfId="3" applyNumberFormat="1" applyFont="1" applyFill="1"/>
    <xf numFmtId="43" fontId="5" fillId="0" borderId="0" xfId="5" applyFont="1" applyFill="1"/>
    <xf numFmtId="0" fontId="4" fillId="0" borderId="0" xfId="0" applyFont="1" applyFill="1"/>
    <xf numFmtId="164" fontId="6" fillId="0" borderId="0" xfId="4" applyNumberFormat="1" applyFont="1" applyFill="1"/>
    <xf numFmtId="43" fontId="6" fillId="0" borderId="0" xfId="5" applyFont="1" applyFill="1"/>
    <xf numFmtId="44" fontId="6" fillId="0" borderId="0" xfId="4" applyFont="1" applyFill="1"/>
    <xf numFmtId="166" fontId="7" fillId="0" borderId="0" xfId="0" applyNumberFormat="1" applyFont="1" applyFill="1"/>
    <xf numFmtId="0" fontId="11" fillId="0" borderId="0" xfId="3" applyFont="1"/>
    <xf numFmtId="0" fontId="11" fillId="0" borderId="0" xfId="0" applyFont="1"/>
    <xf numFmtId="0" fontId="12" fillId="0" borderId="0" xfId="3" applyFont="1"/>
    <xf numFmtId="44" fontId="5" fillId="0" borderId="0" xfId="2" applyFont="1" applyFill="1"/>
    <xf numFmtId="164" fontId="5" fillId="0" borderId="1" xfId="2" applyNumberFormat="1" applyFont="1" applyFill="1" applyBorder="1"/>
    <xf numFmtId="165" fontId="5" fillId="0" borderId="0" xfId="1" applyNumberFormat="1" applyFont="1" applyFill="1"/>
    <xf numFmtId="44" fontId="5" fillId="0" borderId="0" xfId="2" applyFont="1"/>
    <xf numFmtId="164" fontId="5" fillId="0" borderId="0" xfId="2" applyNumberFormat="1" applyFont="1"/>
    <xf numFmtId="164" fontId="5" fillId="0" borderId="1" xfId="2" applyNumberFormat="1" applyFont="1" applyBorder="1"/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7" fontId="7" fillId="0" borderId="0" xfId="1" applyNumberFormat="1" applyFont="1" applyFill="1"/>
    <xf numFmtId="167" fontId="7" fillId="0" borderId="1" xfId="1" applyNumberFormat="1" applyFont="1" applyFill="1" applyBorder="1"/>
    <xf numFmtId="167" fontId="5" fillId="0" borderId="0" xfId="1" applyNumberFormat="1" applyFont="1" applyFill="1"/>
    <xf numFmtId="43" fontId="5" fillId="0" borderId="1" xfId="3" applyNumberFormat="1" applyFont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165" fontId="7" fillId="0" borderId="1" xfId="1" applyNumberFormat="1" applyFont="1" applyFill="1" applyBorder="1"/>
  </cellXfs>
  <cellStyles count="7">
    <cellStyle name="Comma" xfId="1" builtinId="3"/>
    <cellStyle name="Comma 2" xfId="5" xr:uid="{1025CDE6-237F-4B38-9993-C09E63BA5A48}"/>
    <cellStyle name="Currency" xfId="2" builtinId="4"/>
    <cellStyle name="Currency 2" xfId="4" xr:uid="{9A8EFFCA-8CF2-4E17-A1EC-04593CD8218F}"/>
    <cellStyle name="Normal" xfId="0" builtinId="0"/>
    <cellStyle name="Normal 2" xfId="3" xr:uid="{DCA0486A-01FC-4AE0-8DA2-56B6C9F819F4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theme/theme1.xml" Type="http://schemas.openxmlformats.org/officeDocument/2006/relationships/theme"/><Relationship Id="rId3" Target="worksheets/sheet3.xml" Type="http://schemas.openxmlformats.org/officeDocument/2006/relationships/worksheet"/><Relationship Id="rId30" Target="styles.xml" Type="http://schemas.openxmlformats.org/officeDocument/2006/relationships/styles"/><Relationship Id="rId31" Target="sharedStrings.xml" Type="http://schemas.openxmlformats.org/officeDocument/2006/relationships/sharedStrings"/><Relationship Id="rId32" Target="calcChain.xml" Type="http://schemas.openxmlformats.org/officeDocument/2006/relationships/calcChain"/><Relationship Id="rId33" Target="../customXml/item1.xml" Type="http://schemas.openxmlformats.org/officeDocument/2006/relationships/customXml"/><Relationship Id="rId34" Target="../customXml/item2.xml" Type="http://schemas.openxmlformats.org/officeDocument/2006/relationships/customXml"/><Relationship Id="rId35" Target="../customXml/item3.xml" Type="http://schemas.openxmlformats.org/officeDocument/2006/relationships/customXml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10.xml.rels><?xml version="1.0" encoding="UTF-8" standalone="no"?><Relationships xmlns="http://schemas.openxmlformats.org/package/2006/relationships"><Relationship Id="rId1" Target="../media/image10.png" Type="http://schemas.openxmlformats.org/officeDocument/2006/relationships/image"/></Relationships>
</file>

<file path=xl/drawings/_rels/drawing11.xml.rels><?xml version="1.0" encoding="UTF-8" standalone="no"?><Relationships xmlns="http://schemas.openxmlformats.org/package/2006/relationships"><Relationship Id="rId1" Target="../media/image11.png" Type="http://schemas.openxmlformats.org/officeDocument/2006/relationships/image"/></Relationships>
</file>

<file path=xl/drawings/_rels/drawing12.xml.rels><?xml version="1.0" encoding="UTF-8" standalone="no"?><Relationships xmlns="http://schemas.openxmlformats.org/package/2006/relationships"><Relationship Id="rId1" Target="../media/image12.png" Type="http://schemas.openxmlformats.org/officeDocument/2006/relationships/image"/></Relationships>
</file>

<file path=xl/drawings/_rels/drawing13.xml.rels><?xml version="1.0" encoding="UTF-8" standalone="no"?><Relationships xmlns="http://schemas.openxmlformats.org/package/2006/relationships"><Relationship Id="rId1" Target="../media/image13.png" Type="http://schemas.openxmlformats.org/officeDocument/2006/relationships/image"/></Relationships>
</file>

<file path=xl/drawings/_rels/drawing14.xml.rels><?xml version="1.0" encoding="UTF-8" standalone="no"?><Relationships xmlns="http://schemas.openxmlformats.org/package/2006/relationships"><Relationship Id="rId1" Target="../media/image14.png" Type="http://schemas.openxmlformats.org/officeDocument/2006/relationships/image"/></Relationships>
</file>

<file path=xl/drawings/_rels/drawing15.xml.rels><?xml version="1.0" encoding="UTF-8" standalone="no"?><Relationships xmlns="http://schemas.openxmlformats.org/package/2006/relationships"><Relationship Id="rId1" Target="../media/image15.png" Type="http://schemas.openxmlformats.org/officeDocument/2006/relationships/image"/></Relationships>
</file>

<file path=xl/drawings/_rels/drawing16.xml.rels><?xml version="1.0" encoding="UTF-8" standalone="no"?><Relationships xmlns="http://schemas.openxmlformats.org/package/2006/relationships"><Relationship Id="rId1" Target="../media/image16.png" Type="http://schemas.openxmlformats.org/officeDocument/2006/relationships/image"/></Relationships>
</file>

<file path=xl/drawings/_rels/drawing17.xml.rels><?xml version="1.0" encoding="UTF-8" standalone="no"?><Relationships xmlns="http://schemas.openxmlformats.org/package/2006/relationships"><Relationship Id="rId1" Target="../media/image17.png" Type="http://schemas.openxmlformats.org/officeDocument/2006/relationships/image"/></Relationships>
</file>

<file path=xl/drawings/_rels/drawing18.xml.rels><?xml version="1.0" encoding="UTF-8" standalone="no"?><Relationships xmlns="http://schemas.openxmlformats.org/package/2006/relationships"><Relationship Id="rId1" Target="../media/image18.png" Type="http://schemas.openxmlformats.org/officeDocument/2006/relationships/image"/></Relationships>
</file>

<file path=xl/drawings/_rels/drawing19.xml.rels><?xml version="1.0" encoding="UTF-8" standalone="no"?><Relationships xmlns="http://schemas.openxmlformats.org/package/2006/relationships"><Relationship Id="rId1" Target="../media/image19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20.xml.rels><?xml version="1.0" encoding="UTF-8" standalone="no"?><Relationships xmlns="http://schemas.openxmlformats.org/package/2006/relationships"><Relationship Id="rId1" Target="../media/image20.png" Type="http://schemas.openxmlformats.org/officeDocument/2006/relationships/image"/></Relationships>
</file>

<file path=xl/drawings/_rels/drawing21.xml.rels><?xml version="1.0" encoding="UTF-8" standalone="no"?><Relationships xmlns="http://schemas.openxmlformats.org/package/2006/relationships"><Relationship Id="rId1" Target="../media/image21.png" Type="http://schemas.openxmlformats.org/officeDocument/2006/relationships/image"/></Relationships>
</file>

<file path=xl/drawings/_rels/drawing22.xml.rels><?xml version="1.0" encoding="UTF-8" standalone="no"?><Relationships xmlns="http://schemas.openxmlformats.org/package/2006/relationships"><Relationship Id="rId1" Target="../media/image22.png" Type="http://schemas.openxmlformats.org/officeDocument/2006/relationships/image"/></Relationships>
</file>

<file path=xl/drawings/_rels/drawing23.xml.rels><?xml version="1.0" encoding="UTF-8" standalone="no"?><Relationships xmlns="http://schemas.openxmlformats.org/package/2006/relationships"><Relationship Id="rId1" Target="../media/image23.png" Type="http://schemas.openxmlformats.org/officeDocument/2006/relationships/image"/></Relationships>
</file>

<file path=xl/drawings/_rels/drawing24.xml.rels><?xml version="1.0" encoding="UTF-8" standalone="no"?><Relationships xmlns="http://schemas.openxmlformats.org/package/2006/relationships"><Relationship Id="rId1" Target="../media/image24.png" Type="http://schemas.openxmlformats.org/officeDocument/2006/relationships/image"/></Relationships>
</file>

<file path=xl/drawings/_rels/drawing25.xml.rels><?xml version="1.0" encoding="UTF-8" standalone="no"?><Relationships xmlns="http://schemas.openxmlformats.org/package/2006/relationships"><Relationship Id="rId1" Target="../media/image25.png" Type="http://schemas.openxmlformats.org/officeDocument/2006/relationships/image"/></Relationships>
</file>

<file path=xl/drawings/_rels/drawing26.xml.rels><?xml version="1.0" encoding="UTF-8" standalone="no"?><Relationships xmlns="http://schemas.openxmlformats.org/package/2006/relationships"><Relationship Id="rId1" Target="../media/image26.png" Type="http://schemas.openxmlformats.org/officeDocument/2006/relationships/image"/></Relationships>
</file>

<file path=xl/drawings/_rels/drawing27.xml.rels><?xml version="1.0" encoding="UTF-8" standalone="no"?><Relationships xmlns="http://schemas.openxmlformats.org/package/2006/relationships"><Relationship Id="rId1" Target="../media/image27.png" Type="http://schemas.openxmlformats.org/officeDocument/2006/relationships/image"/></Relationships>
</file>

<file path=xl/drawings/_rels/drawing28.xml.rels><?xml version="1.0" encoding="UTF-8" standalone="no"?><Relationships xmlns="http://schemas.openxmlformats.org/package/2006/relationships"><Relationship Id="rId1" Target="../media/image28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_rels/drawing8.xml.rels><?xml version="1.0" encoding="UTF-8" standalone="no"?><Relationships xmlns="http://schemas.openxmlformats.org/package/2006/relationships"><Relationship Id="rId1" Target="../media/image8.png" Type="http://schemas.openxmlformats.org/officeDocument/2006/relationships/image"/></Relationships>
</file>

<file path=xl/drawings/_rels/drawing9.xml.rels><?xml version="1.0" encoding="UTF-8" standalone="no"?><Relationships xmlns="http://schemas.openxmlformats.org/package/2006/relationships"><Relationship Id="rId1" Target="../media/image9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428239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0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no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2.xml.rels><?xml version="1.0" encoding="UTF-8" standalone="no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3.xml.rels><?xml version="1.0" encoding="UTF-8" standalone="no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4.xml.rels><?xml version="1.0" encoding="UTF-8" standalone="no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5.xml.rels><?xml version="1.0" encoding="UTF-8" standalone="no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6.xml.rels><?xml version="1.0" encoding="UTF-8" standalone="no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7.xml.rels><?xml version="1.0" encoding="UTF-8" standalone="no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8.xml.rels><?xml version="1.0" encoding="UTF-8" standalone="no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19.xml.rels><?xml version="1.0" encoding="UTF-8" standalone="no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20.xml.rels><?xml version="1.0" encoding="UTF-8" standalone="no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1.xml.rels><?xml version="1.0" encoding="UTF-8" standalone="no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2.xml.rels><?xml version="1.0" encoding="UTF-8" standalone="no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3.xml.rels><?xml version="1.0" encoding="UTF-8" standalone="no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4.xml.rels><?xml version="1.0" encoding="UTF-8" standalone="no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5.xml.rels><?xml version="1.0" encoding="UTF-8" standalone="no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6.xml.rels><?xml version="1.0" encoding="UTF-8" standalone="no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7.xml.rels><?xml version="1.0" encoding="UTF-8" standalone="no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8.xml.rels><?xml version="1.0" encoding="UTF-8" standalone="no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no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2699-DF0B-48E2-8767-D51C93236941}">
  <sheetPr>
    <pageSetUpPr fitToPage="1"/>
  </sheetPr>
  <dimension ref="A2:T68"/>
  <sheetViews>
    <sheetView tabSelected="1" view="pageLayout" zoomScale="84" zoomScaleNormal="100" zoomScalePageLayoutView="84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8" bestFit="true" customWidth="true" style="21" width="13.140625" collapsed="false"/>
    <col min="9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67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f>'Residential Equipment - Elec'!C5 + 'Res Assessment - Elec'!C5 + 'Residential App Recy - Elec'!C5 + 'Nonresidential Equipment - Elec'!C5 + 'Nonres Energy Solutions - Elec'!C5 + 'Comm New Construction - Elec'!C5</f>
        <v>4962892.1437198883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f>'Residential Equipment - Elec'!C6 + 'Res Assessment - Elec'!C6 + 'Residential App Recy - Elec'!C6 + 'Nonresidential Equipment - Elec'!C6 + 'Nonres Energy Solutions - Elec'!C6 + 'Comm New Construction - Elec'!C6</f>
        <v>19683096.423518293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f>'Residential Equipment - Elec'!C7 + 'Res Assessment - Elec'!C7 + 'Residential App Recy - Elec'!C7 + 'Nonresidential Equipment - Elec'!C7 + 'Nonres Energy Solutions - Elec'!C7 + 'Comm New Construction - Elec'!C7</f>
        <v>14148357.390000086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f>'Residential Equipment - Elec'!C8 + 'Res Assessment - Elec'!C8 + 'Residential App Recy - Elec'!C8 + 'Nonresidential Equipment - Elec'!C8 + 'Nonres Energy Solutions - Elec'!C8 + 'Comm New Construction - Elec'!C8</f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'Residential Equipment - Elec'!C11 + 'Res Assessment - Elec'!C11 + 'Residential App Recy - Elec'!C11 + 'Nonresidential Equipment - Elec'!C11 + 'Nonres Energy Solutions - Elec'!C11 + 'Comm New Construction - Elec'!C11</f>
        <v>90353772.317338511</v>
      </c>
      <c r="D11" s="28">
        <f>'Residential Equipment - Elec'!D11 + 'Res Assessment - Elec'!D11 + 'Residential App Recy - Elec'!D11 + 'Nonresidential Equipment - Elec'!D11 + 'Nonres Energy Solutions - Elec'!D11 + 'Comm New Construction - Elec'!D11</f>
        <v>82957837.558464855</v>
      </c>
      <c r="E11" s="28">
        <f>'Residential Equipment - Elec'!E11 + 'Res Assessment - Elec'!E11 + 'Residential App Recy - Elec'!E11 + 'Nonresidential Equipment - Elec'!E11 + 'Nonres Energy Solutions - Elec'!E11 + 'Comm New Construction - Elec'!E11</f>
        <v>82957837.558464855</v>
      </c>
      <c r="F11" s="28">
        <f>'Residential Equipment - Elec'!F11 + 'Res Assessment - Elec'!F11 + 'Residential App Recy - Elec'!F11 + 'Nonresidential Equipment - Elec'!F11 + 'Nonres Energy Solutions - Elec'!F11 + 'Comm New Construction - Elec'!F11</f>
        <v>84674402.347617865</v>
      </c>
      <c r="G11" s="29">
        <f>'Residential Equipment - Elec'!G11 + 'Res Assessment - Elec'!G11 + 'Residential App Recy - Elec'!G11 + 'Nonresidential Equipment - Elec'!G11 + 'Nonres Energy Solutions - Elec'!G11 + 'Comm New Construction - Elec'!G11</f>
        <v>146246953.34314632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'Residential Equipment - Elec'!C12 + 'Res Assessment - Elec'!C12 + 'Residential App Recy - Elec'!C12 + 'Nonresidential Equipment - Elec'!C12 + 'Nonres Energy Solutions - Elec'!C12 + 'Comm New Construction - Elec'!C12</f>
        <v>19683096.423518293</v>
      </c>
      <c r="D12" s="55">
        <f>'Residential Equipment - Elec'!D12 + 'Res Assessment - Elec'!D12 + 'Residential App Recy - Elec'!D12 + 'Nonresidential Equipment - Elec'!D12 + 'Nonres Energy Solutions - Elec'!D12 + 'Comm New Construction - Elec'!D12</f>
        <v>93600099.671905398</v>
      </c>
      <c r="E12" s="55">
        <f>'Residential Equipment - Elec'!E12 + 'Res Assessment - Elec'!E12 + 'Residential App Recy - Elec'!E12 + 'Nonresidential Equipment - Elec'!E12 + 'Nonres Energy Solutions - Elec'!E12 + 'Comm New Construction - Elec'!E12</f>
        <v>19111249.533719976</v>
      </c>
      <c r="F12" s="55">
        <f>'Residential Equipment - Elec'!F12 + 'Res Assessment - Elec'!F12 + 'Residential App Recy - Elec'!F12 + 'Nonresidential Equipment - Elec'!F12 + 'Nonres Energy Solutions - Elec'!F12 + 'Comm New Construction - Elec'!F12</f>
        <v>24645988.567238182</v>
      </c>
      <c r="G12" s="55">
        <f>'Residential Equipment - Elec'!G12 + 'Res Assessment - Elec'!G12 + 'Residential App Recy - Elec'!G12 + 'Nonresidential Equipment - Elec'!G12 + 'Nonres Energy Solutions - Elec'!G12 + 'Comm New Construction - Elec'!G12</f>
        <v>24645988.567238182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70670675.893820226</v>
      </c>
      <c r="D13" s="28">
        <f>D11-D12</f>
        <v>-10642262.113440543</v>
      </c>
      <c r="E13" s="28">
        <f>E11-E12</f>
        <v>63846588.024744883</v>
      </c>
      <c r="F13" s="28">
        <f>F11-F12</f>
        <v>60028413.780379683</v>
      </c>
      <c r="G13" s="28">
        <f>G11-G12</f>
        <v>121600964.77590814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4.5904247163764111</v>
      </c>
      <c r="D14" s="45">
        <f t="shared" ref="D14:G14" si="0">IFERROR(D11/D12,0)</f>
        <v>0.88630073952116872</v>
      </c>
      <c r="E14" s="45">
        <f t="shared" si="0"/>
        <v>4.3407856410484138</v>
      </c>
      <c r="F14" s="45">
        <f t="shared" si="0"/>
        <v>3.4356261310684539</v>
      </c>
      <c r="G14" s="45">
        <f t="shared" si="0"/>
        <v>5.9339049413319875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20.71932189181646</v>
      </c>
      <c r="D15" s="54">
        <f>IFERROR(D12/B51,"")</f>
        <v>98.527719037697167</v>
      </c>
      <c r="E15" s="54">
        <f>IFERROR(E12/B51,"")</f>
        <v>20.117369865182656</v>
      </c>
      <c r="F15" s="54">
        <f>IFERROR(F12/B51,"")</f>
        <v>25.943487725665445</v>
      </c>
      <c r="G15" s="54">
        <f>IFERROR(G12/B51,"")</f>
        <v>25.943487725665445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f>'Residential Equipment - Elec'!B21 + 'Res Assessment - Elec'!B21 + 'Residential App Recy - Elec'!B21 + 'Nonresidential Equipment - Elec'!B21 + 'Nonres Energy Solutions - Elec'!B21 + 'Comm New Construction - Elec'!B21</f>
        <v>95459.037562051672</v>
      </c>
      <c r="C21" s="62">
        <f>'Residential Equipment - Elec'!C21 + 'Res Assessment - Elec'!C21 + 'Residential App Recy - Elec'!C21 + 'Nonresidential Equipment - Elec'!C21 + 'Nonres Energy Solutions - Elec'!C21 + 'Comm New Construction - Elec'!C21</f>
        <v>25.119509845499991</v>
      </c>
      <c r="D21" s="29">
        <f>'Residential Equipment - Elec'!D21 + 'Res Assessment - Elec'!D21 + 'Residential App Recy - Elec'!D21 + 'Nonresidential Equipment - Elec'!D21 + 'Nonres Energy Solutions - Elec'!D21 + 'Comm New Construction - Elec'!D21</f>
        <v>2812139.22</v>
      </c>
      <c r="E21" s="29">
        <f>'Residential Equipment - Elec'!E21 + 'Res Assessment - Elec'!E21 + 'Residential App Recy - Elec'!E21 + 'Nonresidential Equipment - Elec'!E21 + 'Nonres Energy Solutions - Elec'!E21 + 'Comm New Construction - Elec'!E21</f>
        <v>434178.26</v>
      </c>
      <c r="F21" s="29">
        <f>'Residential Equipment - Elec'!F21 + 'Res Assessment - Elec'!F21 + 'Residential App Recy - Elec'!F21 + 'Nonresidential Equipment - Elec'!F21 + 'Nonres Energy Solutions - Elec'!F21 + 'Comm New Construction - Elec'!F21</f>
        <v>950182.42999999993</v>
      </c>
      <c r="G21" s="29">
        <f>'Residential Equipment - Elec'!G21 + 'Res Assessment - Elec'!G21 + 'Residential App Recy - Elec'!G21 + 'Nonresidential Equipment - Elec'!G21 + 'Nonres Energy Solutions - Elec'!G21 + 'Comm New Construction - Elec'!G21</f>
        <v>1811736.13</v>
      </c>
      <c r="H21" s="29">
        <f>'Residential Equipment - Elec'!H21 + 'Res Assessment - Elec'!H21 + 'Residential App Recy - Elec'!H21 + 'Nonresidential Equipment - Elec'!H21 + 'Nonres Energy Solutions - Elec'!H21 + 'Comm New Construction - Elec'!H21</f>
        <v>6766715.8900000006</v>
      </c>
      <c r="I21" s="29">
        <f>'Residential Equipment - Elec'!I21 + 'Res Assessment - Elec'!I21 + 'Residential App Recy - Elec'!I21 + 'Nonresidential Equipment - Elec'!I21 + 'Nonres Energy Solutions - Elec'!I21 + 'Comm New Construction - Elec'!I21</f>
        <v>247296.15</v>
      </c>
      <c r="J21" s="29">
        <f>'Residential Equipment - Elec'!J21 + 'Res Assessment - Elec'!J21 + 'Residential App Recy - Elec'!J21 + 'Nonresidential Equipment - Elec'!J21 + 'Nonres Energy Solutions - Elec'!J21 + 'Comm New Construction - Elec'!J21</f>
        <v>600823.60400000005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f>'Residential Equipment - Elec'!B22 + 'Res Assessment - Elec'!B22 + 'Residential App Recy - Elec'!B22 + 'Nonresidential Equipment - Elec'!B22 + 'Nonres Energy Solutions - Elec'!B22 + 'Comm New Construction - Elec'!B22</f>
        <v>95459.037562051672</v>
      </c>
      <c r="C22" s="62">
        <f>'Residential Equipment - Elec'!C22 + 'Res Assessment - Elec'!C22 + 'Residential App Recy - Elec'!C22 + 'Nonresidential Equipment - Elec'!C22 + 'Nonres Energy Solutions - Elec'!C22 + 'Comm New Construction - Elec'!C22</f>
        <v>25.119509845499991</v>
      </c>
      <c r="D22" s="29">
        <f>'Residential Equipment - Elec'!D22 + 'Res Assessment - Elec'!D22 + 'Residential App Recy - Elec'!D22 + 'Nonresidential Equipment - Elec'!D22 + 'Nonres Energy Solutions - Elec'!D22 + 'Comm New Construction - Elec'!D22</f>
        <v>2875412.31</v>
      </c>
      <c r="E22" s="29">
        <f>'Residential Equipment - Elec'!E22 + 'Res Assessment - Elec'!E22 + 'Residential App Recy - Elec'!E22 + 'Nonresidential Equipment - Elec'!E22 + 'Nonres Energy Solutions - Elec'!E22 + 'Comm New Construction - Elec'!E22</f>
        <v>443947.27</v>
      </c>
      <c r="F22" s="29">
        <f>'Residential Equipment - Elec'!F22 + 'Res Assessment - Elec'!F22 + 'Residential App Recy - Elec'!F22 + 'Nonresidential Equipment - Elec'!F22 + 'Nonres Energy Solutions - Elec'!F22 + 'Comm New Construction - Elec'!F22</f>
        <v>971561.55999999994</v>
      </c>
      <c r="G22" s="29">
        <f>'Residential Equipment - Elec'!G22 + 'Res Assessment - Elec'!G22 + 'Residential App Recy - Elec'!G22 + 'Nonresidential Equipment - Elec'!G22 + 'Nonres Energy Solutions - Elec'!G22 + 'Comm New Construction - Elec'!G22</f>
        <v>1888998.83</v>
      </c>
      <c r="H22" s="29">
        <f>'Residential Equipment - Elec'!H22 + 'Res Assessment - Elec'!H22 + 'Residential App Recy - Elec'!H22 + 'Nonresidential Equipment - Elec'!H22 + 'Nonres Energy Solutions - Elec'!H22 + 'Comm New Construction - Elec'!H22</f>
        <v>6868216.6300000008</v>
      </c>
      <c r="I22" s="29">
        <f>'Residential Equipment - Elec'!I22 + 'Res Assessment - Elec'!I22 + 'Residential App Recy - Elec'!I22 + 'Nonresidential Equipment - Elec'!I22 + 'Nonres Energy Solutions - Elec'!I22 + 'Comm New Construction - Elec'!I22</f>
        <v>247296.15</v>
      </c>
      <c r="J22" s="29">
        <f>'Residential Equipment - Elec'!J22 + 'Res Assessment - Elec'!J22 + 'Residential App Recy - Elec'!J22 + 'Nonresidential Equipment - Elec'!J22 + 'Nonres Energy Solutions - Elec'!J22 + 'Comm New Construction - Elec'!J22</f>
        <v>617991.99700000009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f>'Residential Equipment - Elec'!B23 + 'Res Assessment - Elec'!B23 + 'Residential App Recy - Elec'!B23 + 'Nonresidential Equipment - Elec'!B23 + 'Nonres Energy Solutions - Elec'!B23 + 'Comm New Construction - Elec'!B23</f>
        <v>95459.037562051672</v>
      </c>
      <c r="C23" s="62">
        <f>'Residential Equipment - Elec'!C23 + 'Res Assessment - Elec'!C23 + 'Residential App Recy - Elec'!C23 + 'Nonresidential Equipment - Elec'!C23 + 'Nonres Energy Solutions - Elec'!C23 + 'Comm New Construction - Elec'!C23</f>
        <v>25.119509845499991</v>
      </c>
      <c r="D23" s="29">
        <f>'Residential Equipment - Elec'!D23 + 'Res Assessment - Elec'!D23 + 'Residential App Recy - Elec'!D23 + 'Nonresidential Equipment - Elec'!D23 + 'Nonres Energy Solutions - Elec'!D23 + 'Comm New Construction - Elec'!D23</f>
        <v>2940109.0999999996</v>
      </c>
      <c r="E23" s="29">
        <f>'Residential Equipment - Elec'!E23 + 'Res Assessment - Elec'!E23 + 'Residential App Recy - Elec'!E23 + 'Nonresidential Equipment - Elec'!E23 + 'Nonres Energy Solutions - Elec'!E23 + 'Comm New Construction - Elec'!E23</f>
        <v>453936.08</v>
      </c>
      <c r="F23" s="29">
        <f>'Residential Equipment - Elec'!F23 + 'Res Assessment - Elec'!F23 + 'Residential App Recy - Elec'!F23 + 'Nonresidential Equipment - Elec'!F23 + 'Nonres Energy Solutions - Elec'!F23 + 'Comm New Construction - Elec'!F23</f>
        <v>993421.68</v>
      </c>
      <c r="G23" s="29">
        <f>'Residential Equipment - Elec'!G23 + 'Res Assessment - Elec'!G23 + 'Residential App Recy - Elec'!G23 + 'Nonresidential Equipment - Elec'!G23 + 'Nonres Energy Solutions - Elec'!G23 + 'Comm New Construction - Elec'!G23</f>
        <v>1954668.78</v>
      </c>
      <c r="H23" s="29">
        <f>'Residential Equipment - Elec'!H23 + 'Res Assessment - Elec'!H23 + 'Residential App Recy - Elec'!H23 + 'Nonresidential Equipment - Elec'!H23 + 'Nonres Energy Solutions - Elec'!H23 + 'Comm New Construction - Elec'!H23</f>
        <v>6971239.8499999996</v>
      </c>
      <c r="I23" s="29">
        <f>'Residential Equipment - Elec'!I23 + 'Res Assessment - Elec'!I23 + 'Residential App Recy - Elec'!I23 + 'Nonresidential Equipment - Elec'!I23 + 'Nonres Energy Solutions - Elec'!I23 + 'Comm New Construction - Elec'!I23</f>
        <v>247296.15</v>
      </c>
      <c r="J23" s="29">
        <f>'Residential Equipment - Elec'!J23 + 'Res Assessment - Elec'!J23 + 'Residential App Recy - Elec'!J23 + 'Nonresidential Equipment - Elec'!J23 + 'Nonres Energy Solutions - Elec'!J23 + 'Comm New Construction - Elec'!J23</f>
        <v>634213.56400000001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f>'Residential Equipment - Elec'!B24 + 'Res Assessment - Elec'!B24 + 'Residential App Recy - Elec'!B24 + 'Nonresidential Equipment - Elec'!B24 + 'Nonres Energy Solutions - Elec'!B24 + 'Comm New Construction - Elec'!B24</f>
        <v>95459.037562051672</v>
      </c>
      <c r="C24" s="62">
        <f>'Residential Equipment - Elec'!C24 + 'Res Assessment - Elec'!C24 + 'Residential App Recy - Elec'!C24 + 'Nonresidential Equipment - Elec'!C24 + 'Nonres Energy Solutions - Elec'!C24 + 'Comm New Construction - Elec'!C24</f>
        <v>25.119509845499991</v>
      </c>
      <c r="D24" s="29">
        <f>'Residential Equipment - Elec'!D24 + 'Res Assessment - Elec'!D24 + 'Residential App Recy - Elec'!D24 + 'Nonresidential Equipment - Elec'!D24 + 'Nonres Energy Solutions - Elec'!D24 + 'Comm New Construction - Elec'!D24</f>
        <v>3006261.5300000003</v>
      </c>
      <c r="E24" s="29">
        <f>'Residential Equipment - Elec'!E24 + 'Res Assessment - Elec'!E24 + 'Residential App Recy - Elec'!E24 + 'Nonresidential Equipment - Elec'!E24 + 'Nonres Energy Solutions - Elec'!E24 + 'Comm New Construction - Elec'!E24</f>
        <v>464149.66</v>
      </c>
      <c r="F24" s="29">
        <f>'Residential Equipment - Elec'!F24 + 'Res Assessment - Elec'!F24 + 'Residential App Recy - Elec'!F24 + 'Nonresidential Equipment - Elec'!F24 + 'Nonres Energy Solutions - Elec'!F24 + 'Comm New Construction - Elec'!F24</f>
        <v>1015773.66</v>
      </c>
      <c r="G24" s="29">
        <f>'Residential Equipment - Elec'!G24 + 'Res Assessment - Elec'!G24 + 'Residential App Recy - Elec'!G24 + 'Nonresidential Equipment - Elec'!G24 + 'Nonres Energy Solutions - Elec'!G24 + 'Comm New Construction - Elec'!G24</f>
        <v>2028863.29</v>
      </c>
      <c r="H24" s="29">
        <f>'Residential Equipment - Elec'!H24 + 'Res Assessment - Elec'!H24 + 'Residential App Recy - Elec'!H24 + 'Nonresidential Equipment - Elec'!H24 + 'Nonres Energy Solutions - Elec'!H24 + 'Comm New Construction - Elec'!H24</f>
        <v>7075808.4800000004</v>
      </c>
      <c r="I24" s="29">
        <f>'Residential Equipment - Elec'!I24 + 'Res Assessment - Elec'!I24 + 'Residential App Recy - Elec'!I24 + 'Nonresidential Equipment - Elec'!I24 + 'Nonres Energy Solutions - Elec'!I24 + 'Comm New Construction - Elec'!I24</f>
        <v>247296.15</v>
      </c>
      <c r="J24" s="29">
        <f>'Residential Equipment - Elec'!J24 + 'Res Assessment - Elec'!J24 + 'Residential App Recy - Elec'!J24 + 'Nonresidential Equipment - Elec'!J24 + 'Nonres Energy Solutions - Elec'!J24 + 'Comm New Construction - Elec'!J24</f>
        <v>651504.81400000001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f>'Residential Equipment - Elec'!B25 + 'Res Assessment - Elec'!B25 + 'Residential App Recy - Elec'!B25 + 'Nonresidential Equipment - Elec'!B25 + 'Nonres Energy Solutions - Elec'!B25 + 'Comm New Construction - Elec'!B25</f>
        <v>95459.037562051672</v>
      </c>
      <c r="C25" s="62">
        <f>'Residential Equipment - Elec'!C25 + 'Res Assessment - Elec'!C25 + 'Residential App Recy - Elec'!C25 + 'Nonresidential Equipment - Elec'!C25 + 'Nonres Energy Solutions - Elec'!C25 + 'Comm New Construction - Elec'!C25</f>
        <v>25.119509845499991</v>
      </c>
      <c r="D25" s="29">
        <f>'Residential Equipment - Elec'!D25 + 'Res Assessment - Elec'!D25 + 'Residential App Recy - Elec'!D25 + 'Nonresidential Equipment - Elec'!D25 + 'Nonres Energy Solutions - Elec'!D25 + 'Comm New Construction - Elec'!D25</f>
        <v>3073902.4</v>
      </c>
      <c r="E25" s="29">
        <f>'Residential Equipment - Elec'!E25 + 'Res Assessment - Elec'!E25 + 'Residential App Recy - Elec'!E25 + 'Nonresidential Equipment - Elec'!E25 + 'Nonres Energy Solutions - Elec'!E25 + 'Comm New Construction - Elec'!E25</f>
        <v>474593</v>
      </c>
      <c r="F25" s="29">
        <f>'Residential Equipment - Elec'!F25 + 'Res Assessment - Elec'!F25 + 'Residential App Recy - Elec'!F25 + 'Nonresidential Equipment - Elec'!F25 + 'Nonres Energy Solutions - Elec'!F25 + 'Comm New Construction - Elec'!F25</f>
        <v>1038628.5499999999</v>
      </c>
      <c r="G25" s="29">
        <f>'Residential Equipment - Elec'!G25 + 'Res Assessment - Elec'!G25 + 'Residential App Recy - Elec'!G25 + 'Nonresidential Equipment - Elec'!G25 + 'Nonres Energy Solutions - Elec'!G25 + 'Comm New Construction - Elec'!G25</f>
        <v>2205803.23</v>
      </c>
      <c r="H25" s="29">
        <f>'Residential Equipment - Elec'!H25 + 'Res Assessment - Elec'!H25 + 'Residential App Recy - Elec'!H25 + 'Nonresidential Equipment - Elec'!H25 + 'Nonres Energy Solutions - Elec'!H25 + 'Comm New Construction - Elec'!H25</f>
        <v>7181945.5800000001</v>
      </c>
      <c r="I25" s="29">
        <f>'Residential Equipment - Elec'!I25 + 'Res Assessment - Elec'!I25 + 'Residential App Recy - Elec'!I25 + 'Nonresidential Equipment - Elec'!I25 + 'Nonres Energy Solutions - Elec'!I25 + 'Comm New Construction - Elec'!I25</f>
        <v>247296.15</v>
      </c>
      <c r="J25" s="29">
        <f>'Residential Equipment - Elec'!J25 + 'Res Assessment - Elec'!J25 + 'Residential App Recy - Elec'!J25 + 'Nonresidential Equipment - Elec'!J25 + 'Nonres Energy Solutions - Elec'!J25 + 'Comm New Construction - Elec'!J25</f>
        <v>679292.71800000011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f>'Residential Equipment - Elec'!B26 + 'Res Assessment - Elec'!B26 + 'Residential App Recy - Elec'!B26 + 'Nonresidential Equipment - Elec'!B26 + 'Nonres Energy Solutions - Elec'!B26 + 'Comm New Construction - Elec'!B26</f>
        <v>94833.214424551668</v>
      </c>
      <c r="C26" s="62">
        <f>'Residential Equipment - Elec'!C26 + 'Res Assessment - Elec'!C26 + 'Residential App Recy - Elec'!C26 + 'Nonresidential Equipment - Elec'!C26 + 'Nonres Energy Solutions - Elec'!C26 + 'Comm New Construction - Elec'!C26</f>
        <v>24.830773345499978</v>
      </c>
      <c r="D26" s="29">
        <f>'Residential Equipment - Elec'!D26 + 'Res Assessment - Elec'!D26 + 'Residential App Recy - Elec'!D26 + 'Nonresidential Equipment - Elec'!D26 + 'Nonres Energy Solutions - Elec'!D26 + 'Comm New Construction - Elec'!D26</f>
        <v>3106937.21</v>
      </c>
      <c r="E26" s="29">
        <f>'Residential Equipment - Elec'!E26 + 'Res Assessment - Elec'!E26 + 'Residential App Recy - Elec'!E26 + 'Nonresidential Equipment - Elec'!E26 + 'Nonres Energy Solutions - Elec'!E26 + 'Comm New Construction - Elec'!E26</f>
        <v>479693.39</v>
      </c>
      <c r="F26" s="29">
        <f>'Residential Equipment - Elec'!F26 + 'Res Assessment - Elec'!F26 + 'Residential App Recy - Elec'!F26 + 'Nonresidential Equipment - Elec'!F26 + 'Nonres Energy Solutions - Elec'!F26 + 'Comm New Construction - Elec'!F26</f>
        <v>1049790.5499999998</v>
      </c>
      <c r="G26" s="29">
        <f>'Residential Equipment - Elec'!G26 + 'Res Assessment - Elec'!G26 + 'Residential App Recy - Elec'!G26 + 'Nonresidential Equipment - Elec'!G26 + 'Nonres Energy Solutions - Elec'!G26 + 'Comm New Construction - Elec'!G26</f>
        <v>2486768.9399999995</v>
      </c>
      <c r="H26" s="29">
        <f>'Residential Equipment - Elec'!H26 + 'Res Assessment - Elec'!H26 + 'Residential App Recy - Elec'!H26 + 'Nonresidential Equipment - Elec'!H26 + 'Nonres Energy Solutions - Elec'!H26 + 'Comm New Construction - Elec'!H26</f>
        <v>7220999.879999999</v>
      </c>
      <c r="I26" s="29">
        <f>'Residential Equipment - Elec'!I26 + 'Res Assessment - Elec'!I26 + 'Residential App Recy - Elec'!I26 + 'Nonresidential Equipment - Elec'!I26 + 'Nonres Energy Solutions - Elec'!I26 + 'Comm New Construction - Elec'!I26</f>
        <v>247296.15</v>
      </c>
      <c r="J26" s="29">
        <f>'Residential Equipment - Elec'!J26 + 'Res Assessment - Elec'!J26 + 'Residential App Recy - Elec'!J26 + 'Nonresidential Equipment - Elec'!J26 + 'Nonres Energy Solutions - Elec'!J26 + 'Comm New Construction - Elec'!J26</f>
        <v>712319.00900000008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f>'Residential Equipment - Elec'!B27 + 'Res Assessment - Elec'!B27 + 'Residential App Recy - Elec'!B27 + 'Nonresidential Equipment - Elec'!B27 + 'Nonres Energy Solutions - Elec'!B27 + 'Comm New Construction - Elec'!B27</f>
        <v>94833.214424551668</v>
      </c>
      <c r="C27" s="62">
        <f>'Residential Equipment - Elec'!C27 + 'Res Assessment - Elec'!C27 + 'Residential App Recy - Elec'!C27 + 'Nonresidential Equipment - Elec'!C27 + 'Nonres Energy Solutions - Elec'!C27 + 'Comm New Construction - Elec'!C27</f>
        <v>24.830773345499978</v>
      </c>
      <c r="D27" s="29">
        <f>'Residential Equipment - Elec'!D27 + 'Res Assessment - Elec'!D27 + 'Residential App Recy - Elec'!D27 + 'Nonresidential Equipment - Elec'!D27 + 'Nonres Energy Solutions - Elec'!D27 + 'Comm New Construction - Elec'!D27</f>
        <v>3176843.29</v>
      </c>
      <c r="E27" s="29">
        <f>'Residential Equipment - Elec'!E27 + 'Res Assessment - Elec'!E27 + 'Residential App Recy - Elec'!E27 + 'Nonresidential Equipment - Elec'!E27 + 'Nonres Energy Solutions - Elec'!E27 + 'Comm New Construction - Elec'!E27</f>
        <v>490486.5</v>
      </c>
      <c r="F27" s="29">
        <f>'Residential Equipment - Elec'!F27 + 'Res Assessment - Elec'!F27 + 'Residential App Recy - Elec'!F27 + 'Nonresidential Equipment - Elec'!F27 + 'Nonres Energy Solutions - Elec'!F27 + 'Comm New Construction - Elec'!F27</f>
        <v>1073410.8400000001</v>
      </c>
      <c r="G27" s="29">
        <f>'Residential Equipment - Elec'!G27 + 'Res Assessment - Elec'!G27 + 'Residential App Recy - Elec'!G27 + 'Nonresidential Equipment - Elec'!G27 + 'Nonres Energy Solutions - Elec'!G27 + 'Comm New Construction - Elec'!G27</f>
        <v>2581705.19</v>
      </c>
      <c r="H27" s="29">
        <f>'Residential Equipment - Elec'!H27 + 'Res Assessment - Elec'!H27 + 'Residential App Recy - Elec'!H27 + 'Nonresidential Equipment - Elec'!H27 + 'Nonres Energy Solutions - Elec'!H27 + 'Comm New Construction - Elec'!H27</f>
        <v>7329314.8900000006</v>
      </c>
      <c r="I27" s="29">
        <f>'Residential Equipment - Elec'!I27 + 'Res Assessment - Elec'!I27 + 'Residential App Recy - Elec'!I27 + 'Nonresidential Equipment - Elec'!I27 + 'Nonres Energy Solutions - Elec'!I27 + 'Comm New Construction - Elec'!I27</f>
        <v>247296.15</v>
      </c>
      <c r="J27" s="29">
        <f>'Residential Equipment - Elec'!J27 + 'Res Assessment - Elec'!J27 + 'Residential App Recy - Elec'!J27 + 'Nonresidential Equipment - Elec'!J27 + 'Nonres Energy Solutions - Elec'!J27 + 'Comm New Construction - Elec'!J27</f>
        <v>732244.58200000005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f>'Residential Equipment - Elec'!B28 + 'Res Assessment - Elec'!B28 + 'Residential App Recy - Elec'!B28 + 'Nonresidential Equipment - Elec'!B28 + 'Nonres Energy Solutions - Elec'!B28 + 'Comm New Construction - Elec'!B28</f>
        <v>94833.214424551668</v>
      </c>
      <c r="C28" s="62">
        <f>'Residential Equipment - Elec'!C28 + 'Res Assessment - Elec'!C28 + 'Residential App Recy - Elec'!C28 + 'Nonresidential Equipment - Elec'!C28 + 'Nonres Energy Solutions - Elec'!C28 + 'Comm New Construction - Elec'!C28</f>
        <v>24.830773345499978</v>
      </c>
      <c r="D28" s="29">
        <f>'Residential Equipment - Elec'!D28 + 'Res Assessment - Elec'!D28 + 'Residential App Recy - Elec'!D28 + 'Nonresidential Equipment - Elec'!D28 + 'Nonres Energy Solutions - Elec'!D28 + 'Comm New Construction - Elec'!D28</f>
        <v>3248322.3</v>
      </c>
      <c r="E28" s="29">
        <f>'Residential Equipment - Elec'!E28 + 'Res Assessment - Elec'!E28 + 'Residential App Recy - Elec'!E28 + 'Nonresidential Equipment - Elec'!E28 + 'Nonres Energy Solutions - Elec'!E28 + 'Comm New Construction - Elec'!E28</f>
        <v>501522.44999999995</v>
      </c>
      <c r="F28" s="29">
        <f>'Residential Equipment - Elec'!F28 + 'Res Assessment - Elec'!F28 + 'Residential App Recy - Elec'!F28 + 'Nonresidential Equipment - Elec'!F28 + 'Nonres Energy Solutions - Elec'!F28 + 'Comm New Construction - Elec'!F28</f>
        <v>1097562.5699999998</v>
      </c>
      <c r="G28" s="29">
        <f>'Residential Equipment - Elec'!G28 + 'Res Assessment - Elec'!G28 + 'Residential App Recy - Elec'!G28 + 'Nonresidential Equipment - Elec'!G28 + 'Nonres Energy Solutions - Elec'!G28 + 'Comm New Construction - Elec'!G28</f>
        <v>2730811.87</v>
      </c>
      <c r="H28" s="29">
        <f>'Residential Equipment - Elec'!H28 + 'Res Assessment - Elec'!H28 + 'Residential App Recy - Elec'!H28 + 'Nonresidential Equipment - Elec'!H28 + 'Nonres Energy Solutions - Elec'!H28 + 'Comm New Construction - Elec'!H28</f>
        <v>7439254.5800000001</v>
      </c>
      <c r="I28" s="29">
        <f>'Residential Equipment - Elec'!I28 + 'Res Assessment - Elec'!I28 + 'Residential App Recy - Elec'!I28 + 'Nonresidential Equipment - Elec'!I28 + 'Nonres Energy Solutions - Elec'!I28 + 'Comm New Construction - Elec'!I28</f>
        <v>247296.15</v>
      </c>
      <c r="J28" s="29">
        <f>'Residential Equipment - Elec'!J28 + 'Res Assessment - Elec'!J28 + 'Residential App Recy - Elec'!J28 + 'Nonresidential Equipment - Elec'!J28 + 'Nonres Energy Solutions - Elec'!J28 + 'Comm New Construction - Elec'!J28</f>
        <v>757821.91899999999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f>'Residential Equipment - Elec'!B29 + 'Res Assessment - Elec'!B29 + 'Residential App Recy - Elec'!B29 + 'Nonresidential Equipment - Elec'!B29 + 'Nonres Energy Solutions - Elec'!B29 + 'Comm New Construction - Elec'!B29</f>
        <v>92107.624904551572</v>
      </c>
      <c r="C29" s="62">
        <f>'Residential Equipment - Elec'!C29 + 'Res Assessment - Elec'!C29 + 'Residential App Recy - Elec'!C29 + 'Nonresidential Equipment - Elec'!C29 + 'Nonres Energy Solutions - Elec'!C29 + 'Comm New Construction - Elec'!C29</f>
        <v>24.454363745499972</v>
      </c>
      <c r="D29" s="29">
        <f>'Residential Equipment - Elec'!D29 + 'Res Assessment - Elec'!D29 + 'Residential App Recy - Elec'!D29 + 'Nonresidential Equipment - Elec'!D29 + 'Nonres Energy Solutions - Elec'!D29 + 'Comm New Construction - Elec'!D29</f>
        <v>3271060.31</v>
      </c>
      <c r="E29" s="29">
        <f>'Residential Equipment - Elec'!E29 + 'Res Assessment - Elec'!E29 + 'Residential App Recy - Elec'!E29 + 'Nonresidential Equipment - Elec'!E29 + 'Nonres Energy Solutions - Elec'!E29 + 'Comm New Construction - Elec'!E29</f>
        <v>505033.06999999995</v>
      </c>
      <c r="F29" s="29">
        <f>'Residential Equipment - Elec'!F29 + 'Res Assessment - Elec'!F29 + 'Residential App Recy - Elec'!F29 + 'Nonresidential Equipment - Elec'!F29 + 'Nonres Energy Solutions - Elec'!F29 + 'Comm New Construction - Elec'!F29</f>
        <v>1105245.45</v>
      </c>
      <c r="G29" s="29">
        <f>'Residential Equipment - Elec'!G29 + 'Res Assessment - Elec'!G29 + 'Residential App Recy - Elec'!G29 + 'Nonresidential Equipment - Elec'!G29 + 'Nonres Energy Solutions - Elec'!G29 + 'Comm New Construction - Elec'!G29</f>
        <v>2762899.34</v>
      </c>
      <c r="H29" s="29">
        <f>'Residential Equipment - Elec'!H29 + 'Res Assessment - Elec'!H29 + 'Residential App Recy - Elec'!H29 + 'Nonresidential Equipment - Elec'!H29 + 'Nonres Energy Solutions - Elec'!H29 + 'Comm New Construction - Elec'!H29</f>
        <v>7311623.7699999996</v>
      </c>
      <c r="I29" s="29">
        <f>'Residential Equipment - Elec'!I29 + 'Res Assessment - Elec'!I29 + 'Residential App Recy - Elec'!I29 + 'Nonresidential Equipment - Elec'!I29 + 'Nonres Energy Solutions - Elec'!I29 + 'Comm New Construction - Elec'!I29</f>
        <v>247296.15</v>
      </c>
      <c r="J29" s="29">
        <f>'Residential Equipment - Elec'!J29 + 'Res Assessment - Elec'!J29 + 'Residential App Recy - Elec'!J29 + 'Nonresidential Equipment - Elec'!J29 + 'Nonres Energy Solutions - Elec'!J29 + 'Comm New Construction - Elec'!J29</f>
        <v>764423.81700000004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f>'Residential Equipment - Elec'!B30 + 'Res Assessment - Elec'!B30 + 'Residential App Recy - Elec'!B30 + 'Nonresidential Equipment - Elec'!B30 + 'Nonres Energy Solutions - Elec'!B30 + 'Comm New Construction - Elec'!B30</f>
        <v>89893.711017700029</v>
      </c>
      <c r="C30" s="62">
        <f>'Residential Equipment - Elec'!C30 + 'Res Assessment - Elec'!C30 + 'Residential App Recy - Elec'!C30 + 'Nonresidential Equipment - Elec'!C30 + 'Nonres Energy Solutions - Elec'!C30 + 'Comm New Construction - Elec'!C30</f>
        <v>24.199641999999997</v>
      </c>
      <c r="D30" s="29">
        <f>'Residential Equipment - Elec'!D30 + 'Res Assessment - Elec'!D30 + 'Residential App Recy - Elec'!D30 + 'Nonresidential Equipment - Elec'!D30 + 'Nonres Energy Solutions - Elec'!D30 + 'Comm New Construction - Elec'!D30</f>
        <v>3309820.48</v>
      </c>
      <c r="E30" s="29">
        <f>'Residential Equipment - Elec'!E30 + 'Res Assessment - Elec'!E30 + 'Residential App Recy - Elec'!E30 + 'Nonresidential Equipment - Elec'!E30 + 'Nonres Energy Solutions - Elec'!E30 + 'Comm New Construction - Elec'!E30</f>
        <v>511017.41999999993</v>
      </c>
      <c r="F30" s="29">
        <f>'Residential Equipment - Elec'!F30 + 'Res Assessment - Elec'!F30 + 'Residential App Recy - Elec'!F30 + 'Nonresidential Equipment - Elec'!F30 + 'Nonres Energy Solutions - Elec'!F30 + 'Comm New Construction - Elec'!F30</f>
        <v>1118341.9500000002</v>
      </c>
      <c r="G30" s="29">
        <f>'Residential Equipment - Elec'!G30 + 'Res Assessment - Elec'!G30 + 'Residential App Recy - Elec'!G30 + 'Nonresidential Equipment - Elec'!G30 + 'Nonres Energy Solutions - Elec'!G30 + 'Comm New Construction - Elec'!G30</f>
        <v>2823237.84</v>
      </c>
      <c r="H30" s="29">
        <f>'Residential Equipment - Elec'!H30 + 'Res Assessment - Elec'!H30 + 'Residential App Recy - Elec'!H30 + 'Nonresidential Equipment - Elec'!H30 + 'Nonres Energy Solutions - Elec'!H30 + 'Comm New Construction - Elec'!H30</f>
        <v>7227695.7200000007</v>
      </c>
      <c r="I30" s="29">
        <f>'Residential Equipment - Elec'!I30 + 'Res Assessment - Elec'!I30 + 'Residential App Recy - Elec'!I30 + 'Nonresidential Equipment - Elec'!I30 + 'Nonres Energy Solutions - Elec'!I30 + 'Comm New Construction - Elec'!I30</f>
        <v>0</v>
      </c>
      <c r="J30" s="29">
        <f>'Residential Equipment - Elec'!J30 + 'Res Assessment - Elec'!J30 + 'Residential App Recy - Elec'!J30 + 'Nonresidential Equipment - Elec'!J30 + 'Nonres Energy Solutions - Elec'!J30 + 'Comm New Construction - Elec'!J30</f>
        <v>776241.76900000009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f>'Residential Equipment - Elec'!B31 + 'Res Assessment - Elec'!B31 + 'Residential App Recy - Elec'!B31 + 'Nonresidential Equipment - Elec'!B31 + 'Nonres Energy Solutions - Elec'!B31 + 'Comm New Construction - Elec'!B31</f>
        <v>62718.905168700032</v>
      </c>
      <c r="C31" s="62">
        <f>'Residential Equipment - Elec'!C31 + 'Res Assessment - Elec'!C31 + 'Residential App Recy - Elec'!C31 + 'Nonresidential Equipment - Elec'!C31 + 'Nonres Energy Solutions - Elec'!C31 + 'Comm New Construction - Elec'!C31</f>
        <v>20.294935499999998</v>
      </c>
      <c r="D31" s="29">
        <f>'Residential Equipment - Elec'!D31 + 'Res Assessment - Elec'!D31 + 'Residential App Recy - Elec'!D31 + 'Nonresidential Equipment - Elec'!D31 + 'Nonres Energy Solutions - Elec'!D31 + 'Comm New Construction - Elec'!D31</f>
        <v>2838222.85</v>
      </c>
      <c r="E31" s="29">
        <f>'Residential Equipment - Elec'!E31 + 'Res Assessment - Elec'!E31 + 'Residential App Recy - Elec'!E31 + 'Nonresidential Equipment - Elec'!E31 + 'Nonres Energy Solutions - Elec'!E31 + 'Comm New Construction - Elec'!E31</f>
        <v>438205.44</v>
      </c>
      <c r="F31" s="29">
        <f>'Residential Equipment - Elec'!F31 + 'Res Assessment - Elec'!F31 + 'Residential App Recy - Elec'!F31 + 'Nonresidential Equipment - Elec'!F31 + 'Nonres Energy Solutions - Elec'!F31 + 'Comm New Construction - Elec'!F31</f>
        <v>958995.72</v>
      </c>
      <c r="G31" s="29">
        <f>'Residential Equipment - Elec'!G31 + 'Res Assessment - Elec'!G31 + 'Residential App Recy - Elec'!G31 + 'Nonresidential Equipment - Elec'!G31 + 'Nonres Energy Solutions - Elec'!G31 + 'Comm New Construction - Elec'!G31</f>
        <v>2095581.41</v>
      </c>
      <c r="H31" s="29">
        <f>'Residential Equipment - Elec'!H31 + 'Res Assessment - Elec'!H31 + 'Residential App Recy - Elec'!H31 + 'Nonresidential Equipment - Elec'!H31 + 'Nonres Energy Solutions - Elec'!H31 + 'Comm New Construction - Elec'!H31</f>
        <v>5112876.46</v>
      </c>
      <c r="I31" s="29">
        <f>'Residential Equipment - Elec'!I31 + 'Res Assessment - Elec'!I31 + 'Residential App Recy - Elec'!I31 + 'Nonresidential Equipment - Elec'!I31 + 'Nonres Energy Solutions - Elec'!I31 + 'Comm New Construction - Elec'!I31</f>
        <v>0</v>
      </c>
      <c r="J31" s="29">
        <f>'Residential Equipment - Elec'!J31 + 'Res Assessment - Elec'!J31 + 'Residential App Recy - Elec'!J31 + 'Nonresidential Equipment - Elec'!J31 + 'Nonres Energy Solutions - Elec'!J31 + 'Comm New Construction - Elec'!J31</f>
        <v>633100.54200000013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f>'Residential Equipment - Elec'!B32 + 'Res Assessment - Elec'!B32 + 'Residential App Recy - Elec'!B32 + 'Nonresidential Equipment - Elec'!B32 + 'Nonres Energy Solutions - Elec'!B32 + 'Comm New Construction - Elec'!B32</f>
        <v>62718.905168700032</v>
      </c>
      <c r="C32" s="62">
        <f>'Residential Equipment - Elec'!C32 + 'Res Assessment - Elec'!C32 + 'Residential App Recy - Elec'!C32 + 'Nonresidential Equipment - Elec'!C32 + 'Nonres Energy Solutions - Elec'!C32 + 'Comm New Construction - Elec'!C32</f>
        <v>20.294935499999998</v>
      </c>
      <c r="D32" s="29">
        <f>'Residential Equipment - Elec'!D32 + 'Res Assessment - Elec'!D32 + 'Residential App Recy - Elec'!D32 + 'Nonresidential Equipment - Elec'!D32 + 'Nonres Energy Solutions - Elec'!D32 + 'Comm New Construction - Elec'!D32</f>
        <v>2902082.8499999996</v>
      </c>
      <c r="E32" s="29">
        <f>'Residential Equipment - Elec'!E32 + 'Res Assessment - Elec'!E32 + 'Residential App Recy - Elec'!E32 + 'Nonresidential Equipment - Elec'!E32 + 'Nonres Energy Solutions - Elec'!E32 + 'Comm New Construction - Elec'!E32</f>
        <v>448065.07</v>
      </c>
      <c r="F32" s="29">
        <f>'Residential Equipment - Elec'!F32 + 'Res Assessment - Elec'!F32 + 'Residential App Recy - Elec'!F32 + 'Nonresidential Equipment - Elec'!F32 + 'Nonres Energy Solutions - Elec'!F32 + 'Comm New Construction - Elec'!F32</f>
        <v>980573.13</v>
      </c>
      <c r="G32" s="29">
        <f>'Residential Equipment - Elec'!G32 + 'Res Assessment - Elec'!G32 + 'Residential App Recy - Elec'!G32 + 'Nonresidential Equipment - Elec'!G32 + 'Nonres Energy Solutions - Elec'!G32 + 'Comm New Construction - Elec'!G32</f>
        <v>2237527.33</v>
      </c>
      <c r="H32" s="29">
        <f>'Residential Equipment - Elec'!H32 + 'Res Assessment - Elec'!H32 + 'Residential App Recy - Elec'!H32 + 'Nonresidential Equipment - Elec'!H32 + 'Nonres Energy Solutions - Elec'!H32 + 'Comm New Construction - Elec'!H32</f>
        <v>5189569.5999999996</v>
      </c>
      <c r="I32" s="29">
        <f>'Residential Equipment - Elec'!I32 + 'Res Assessment - Elec'!I32 + 'Residential App Recy - Elec'!I32 + 'Nonresidential Equipment - Elec'!I32 + 'Nonres Energy Solutions - Elec'!I32 + 'Comm New Construction - Elec'!I32</f>
        <v>0</v>
      </c>
      <c r="J32" s="29">
        <f>'Residential Equipment - Elec'!J32 + 'Res Assessment - Elec'!J32 + 'Residential App Recy - Elec'!J32 + 'Nonresidential Equipment - Elec'!J32 + 'Nonres Energy Solutions - Elec'!J32 + 'Comm New Construction - Elec'!J32</f>
        <v>656824.83799999999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f>'Residential Equipment - Elec'!B33 + 'Res Assessment - Elec'!B33 + 'Residential App Recy - Elec'!B33 + 'Nonresidential Equipment - Elec'!B33 + 'Nonres Energy Solutions - Elec'!B33 + 'Comm New Construction - Elec'!B33</f>
        <v>62718.905168700032</v>
      </c>
      <c r="C33" s="62">
        <f>'Residential Equipment - Elec'!C33 + 'Res Assessment - Elec'!C33 + 'Residential App Recy - Elec'!C33 + 'Nonresidential Equipment - Elec'!C33 + 'Nonres Energy Solutions - Elec'!C33 + 'Comm New Construction - Elec'!C33</f>
        <v>20.294935499999998</v>
      </c>
      <c r="D33" s="29">
        <f>'Residential Equipment - Elec'!D33 + 'Res Assessment - Elec'!D33 + 'Residential App Recy - Elec'!D33 + 'Nonresidential Equipment - Elec'!D33 + 'Nonres Energy Solutions - Elec'!D33 + 'Comm New Construction - Elec'!D33</f>
        <v>2967379.74</v>
      </c>
      <c r="E33" s="29">
        <f>'Residential Equipment - Elec'!E33 + 'Res Assessment - Elec'!E33 + 'Residential App Recy - Elec'!E33 + 'Nonresidential Equipment - Elec'!E33 + 'Nonres Energy Solutions - Elec'!E33 + 'Comm New Construction - Elec'!E33</f>
        <v>458146.51</v>
      </c>
      <c r="F33" s="29">
        <f>'Residential Equipment - Elec'!F33 + 'Res Assessment - Elec'!F33 + 'Residential App Recy - Elec'!F33 + 'Nonresidential Equipment - Elec'!F33 + 'Nonres Energy Solutions - Elec'!F33 + 'Comm New Construction - Elec'!F33</f>
        <v>1002636.03</v>
      </c>
      <c r="G33" s="29">
        <f>'Residential Equipment - Elec'!G33 + 'Res Assessment - Elec'!G33 + 'Residential App Recy - Elec'!G33 + 'Nonresidential Equipment - Elec'!G33 + 'Nonres Energy Solutions - Elec'!G33 + 'Comm New Construction - Elec'!G33</f>
        <v>2334935</v>
      </c>
      <c r="H33" s="29">
        <f>'Residential Equipment - Elec'!H33 + 'Res Assessment - Elec'!H33 + 'Residential App Recy - Elec'!H33 + 'Nonresidential Equipment - Elec'!H33 + 'Nonres Energy Solutions - Elec'!H33 + 'Comm New Construction - Elec'!H33</f>
        <v>5267413.1500000004</v>
      </c>
      <c r="I33" s="29">
        <f>'Residential Equipment - Elec'!I33 + 'Res Assessment - Elec'!I33 + 'Residential App Recy - Elec'!I33 + 'Nonresidential Equipment - Elec'!I33 + 'Nonres Energy Solutions - Elec'!I33 + 'Comm New Construction - Elec'!I33</f>
        <v>0</v>
      </c>
      <c r="J33" s="29">
        <f>'Residential Equipment - Elec'!J33 + 'Res Assessment - Elec'!J33 + 'Residential App Recy - Elec'!J33 + 'Nonresidential Equipment - Elec'!J33 + 'Nonres Energy Solutions - Elec'!J33 + 'Comm New Construction - Elec'!J33</f>
        <v>676309.728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f>'Residential Equipment - Elec'!B34 + 'Res Assessment - Elec'!B34 + 'Residential App Recy - Elec'!B34 + 'Nonresidential Equipment - Elec'!B34 + 'Nonres Energy Solutions - Elec'!B34 + 'Comm New Construction - Elec'!B34</f>
        <v>62718.905168700032</v>
      </c>
      <c r="C34" s="62">
        <f>'Residential Equipment - Elec'!C34 + 'Res Assessment - Elec'!C34 + 'Residential App Recy - Elec'!C34 + 'Nonresidential Equipment - Elec'!C34 + 'Nonres Energy Solutions - Elec'!C34 + 'Comm New Construction - Elec'!C34</f>
        <v>20.294935499999998</v>
      </c>
      <c r="D34" s="29">
        <f>'Residential Equipment - Elec'!D34 + 'Res Assessment - Elec'!D34 + 'Residential App Recy - Elec'!D34 + 'Nonresidential Equipment - Elec'!D34 + 'Nonres Energy Solutions - Elec'!D34 + 'Comm New Construction - Elec'!D34</f>
        <v>3034145.77</v>
      </c>
      <c r="E34" s="29">
        <f>'Residential Equipment - Elec'!E34 + 'Res Assessment - Elec'!E34 + 'Residential App Recy - Elec'!E34 + 'Nonresidential Equipment - Elec'!E34 + 'Nonres Energy Solutions - Elec'!E34 + 'Comm New Construction - Elec'!E34</f>
        <v>468454.8</v>
      </c>
      <c r="F34" s="29">
        <f>'Residential Equipment - Elec'!F34 + 'Res Assessment - Elec'!F34 + 'Residential App Recy - Elec'!F34 + 'Nonresidential Equipment - Elec'!F34 + 'Nonres Energy Solutions - Elec'!F34 + 'Comm New Construction - Elec'!F34</f>
        <v>1025195.3400000001</v>
      </c>
      <c r="G34" s="29">
        <f>'Residential Equipment - Elec'!G34 + 'Res Assessment - Elec'!G34 + 'Residential App Recy - Elec'!G34 + 'Nonresidential Equipment - Elec'!G34 + 'Nonres Energy Solutions - Elec'!G34 + 'Comm New Construction - Elec'!G34</f>
        <v>2761318.89</v>
      </c>
      <c r="H34" s="29">
        <f>'Residential Equipment - Elec'!H34 + 'Res Assessment - Elec'!H34 + 'Residential App Recy - Elec'!H34 + 'Nonresidential Equipment - Elec'!H34 + 'Nonres Energy Solutions - Elec'!H34 + 'Comm New Construction - Elec'!H34</f>
        <v>5346424.33</v>
      </c>
      <c r="I34" s="29">
        <f>'Residential Equipment - Elec'!I34 + 'Res Assessment - Elec'!I34 + 'Residential App Recy - Elec'!I34 + 'Nonresidential Equipment - Elec'!I34 + 'Nonres Energy Solutions - Elec'!I34 + 'Comm New Construction - Elec'!I34</f>
        <v>0</v>
      </c>
      <c r="J34" s="29">
        <f>'Residential Equipment - Elec'!J34 + 'Res Assessment - Elec'!J34 + 'Residential App Recy - Elec'!J34 + 'Nonresidential Equipment - Elec'!J34 + 'Nonres Energy Solutions - Elec'!J34 + 'Comm New Construction - Elec'!J34</f>
        <v>728911.48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f>'Residential Equipment - Elec'!B35 + 'Res Assessment - Elec'!B35 + 'Residential App Recy - Elec'!B35 + 'Nonresidential Equipment - Elec'!B35 + 'Nonres Energy Solutions - Elec'!B35 + 'Comm New Construction - Elec'!B35</f>
        <v>62718.905168700032</v>
      </c>
      <c r="C35" s="62">
        <f>'Residential Equipment - Elec'!C35 + 'Res Assessment - Elec'!C35 + 'Residential App Recy - Elec'!C35 + 'Nonresidential Equipment - Elec'!C35 + 'Nonres Energy Solutions - Elec'!C35 + 'Comm New Construction - Elec'!C35</f>
        <v>20.294935499999998</v>
      </c>
      <c r="D35" s="29">
        <f>'Residential Equipment - Elec'!D35 + 'Res Assessment - Elec'!D35 + 'Residential App Recy - Elec'!D35 + 'Nonresidential Equipment - Elec'!D35 + 'Nonres Energy Solutions - Elec'!D35 + 'Comm New Construction - Elec'!D35</f>
        <v>3102414.06</v>
      </c>
      <c r="E35" s="29">
        <f>'Residential Equipment - Elec'!E35 + 'Res Assessment - Elec'!E35 + 'Residential App Recy - Elec'!E35 + 'Nonresidential Equipment - Elec'!E35 + 'Nonres Energy Solutions - Elec'!E35 + 'Comm New Construction - Elec'!E35</f>
        <v>478995.04000000004</v>
      </c>
      <c r="F35" s="29">
        <f>'Residential Equipment - Elec'!F35 + 'Res Assessment - Elec'!F35 + 'Residential App Recy - Elec'!F35 + 'Nonresidential Equipment - Elec'!F35 + 'Nonres Energy Solutions - Elec'!F35 + 'Comm New Construction - Elec'!F35</f>
        <v>1048262.22</v>
      </c>
      <c r="G35" s="29">
        <f>'Residential Equipment - Elec'!G35 + 'Res Assessment - Elec'!G35 + 'Residential App Recy - Elec'!G35 + 'Nonresidential Equipment - Elec'!G35 + 'Nonres Energy Solutions - Elec'!G35 + 'Comm New Construction - Elec'!G35</f>
        <v>2892526.4000000004</v>
      </c>
      <c r="H35" s="29">
        <f>'Residential Equipment - Elec'!H35 + 'Res Assessment - Elec'!H35 + 'Residential App Recy - Elec'!H35 + 'Nonresidential Equipment - Elec'!H35 + 'Nonres Energy Solutions - Elec'!H35 + 'Comm New Construction - Elec'!H35</f>
        <v>5426620.71</v>
      </c>
      <c r="I35" s="29">
        <f>'Residential Equipment - Elec'!I35 + 'Res Assessment - Elec'!I35 + 'Residential App Recy - Elec'!I35 + 'Nonresidential Equipment - Elec'!I35 + 'Nonres Energy Solutions - Elec'!I35 + 'Comm New Construction - Elec'!I35</f>
        <v>0</v>
      </c>
      <c r="J35" s="29">
        <f>'Residential Equipment - Elec'!J35 + 'Res Assessment - Elec'!J35 + 'Residential App Recy - Elec'!J35 + 'Nonresidential Equipment - Elec'!J35 + 'Nonres Energy Solutions - Elec'!J35 + 'Comm New Construction - Elec'!J35</f>
        <v>752219.77200000011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f>'Residential Equipment - Elec'!B36 + 'Res Assessment - Elec'!B36 + 'Residential App Recy - Elec'!B36 + 'Nonresidential Equipment - Elec'!B36 + 'Nonres Energy Solutions - Elec'!B36 + 'Comm New Construction - Elec'!B36</f>
        <v>40906.219794800025</v>
      </c>
      <c r="C36" s="62">
        <f>'Residential Equipment - Elec'!C36 + 'Res Assessment - Elec'!C36 + 'Residential App Recy - Elec'!C36 + 'Nonresidential Equipment - Elec'!C36 + 'Nonres Energy Solutions - Elec'!C36 + 'Comm New Construction - Elec'!C36</f>
        <v>17.347581299999998</v>
      </c>
      <c r="D36" s="29">
        <f>'Residential Equipment - Elec'!D36 + 'Res Assessment - Elec'!D36 + 'Residential App Recy - Elec'!D36 + 'Nonresidential Equipment - Elec'!D36 + 'Nonres Energy Solutions - Elec'!D36 + 'Comm New Construction - Elec'!D36</f>
        <v>2711529.48</v>
      </c>
      <c r="E36" s="29">
        <f>'Residential Equipment - Elec'!E36 + 'Res Assessment - Elec'!E36 + 'Residential App Recy - Elec'!E36 + 'Nonresidential Equipment - Elec'!E36 + 'Nonres Energy Solutions - Elec'!E36 + 'Comm New Construction - Elec'!E36</f>
        <v>418644.7</v>
      </c>
      <c r="F36" s="29">
        <f>'Residential Equipment - Elec'!F36 + 'Res Assessment - Elec'!F36 + 'Residential App Recy - Elec'!F36 + 'Nonresidential Equipment - Elec'!F36 + 'Nonres Energy Solutions - Elec'!F36 + 'Comm New Construction - Elec'!F36</f>
        <v>916187.82</v>
      </c>
      <c r="G36" s="29">
        <f>'Residential Equipment - Elec'!G36 + 'Res Assessment - Elec'!G36 + 'Residential App Recy - Elec'!G36 + 'Nonresidential Equipment - Elec'!G36 + 'Nonres Energy Solutions - Elec'!G36 + 'Comm New Construction - Elec'!G36</f>
        <v>2033575.4300000002</v>
      </c>
      <c r="H36" s="29">
        <f>'Residential Equipment - Elec'!H36 + 'Res Assessment - Elec'!H36 + 'Residential App Recy - Elec'!H36 + 'Nonresidential Equipment - Elec'!H36 + 'Nonres Energy Solutions - Elec'!H36 + 'Comm New Construction - Elec'!H36</f>
        <v>3690864.98</v>
      </c>
      <c r="I36" s="29">
        <f>'Residential Equipment - Elec'!I36 + 'Res Assessment - Elec'!I36 + 'Residential App Recy - Elec'!I36 + 'Nonresidential Equipment - Elec'!I36 + 'Nonres Energy Solutions - Elec'!I36 + 'Comm New Construction - Elec'!I36</f>
        <v>0</v>
      </c>
      <c r="J36" s="29">
        <f>'Residential Equipment - Elec'!J36 + 'Res Assessment - Elec'!J36 + 'Residential App Recy - Elec'!J36 + 'Nonresidential Equipment - Elec'!J36 + 'Nonres Energy Solutions - Elec'!J36 + 'Comm New Construction - Elec'!J36</f>
        <v>607993.74300000002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f>'Residential Equipment - Elec'!B37 + 'Res Assessment - Elec'!B37 + 'Residential App Recy - Elec'!B37 + 'Nonresidential Equipment - Elec'!B37 + 'Nonres Energy Solutions - Elec'!B37 + 'Comm New Construction - Elec'!B37</f>
        <v>40906.219794800025</v>
      </c>
      <c r="C37" s="62">
        <f>'Residential Equipment - Elec'!C37 + 'Res Assessment - Elec'!C37 + 'Residential App Recy - Elec'!C37 + 'Nonresidential Equipment - Elec'!C37 + 'Nonres Energy Solutions - Elec'!C37 + 'Comm New Construction - Elec'!C37</f>
        <v>17.347581299999998</v>
      </c>
      <c r="D37" s="29">
        <f>'Residential Equipment - Elec'!D37 + 'Res Assessment - Elec'!D37 + 'Residential App Recy - Elec'!D37 + 'Nonresidential Equipment - Elec'!D37 + 'Nonres Energy Solutions - Elec'!D37 + 'Comm New Construction - Elec'!D37</f>
        <v>2772538.9099999997</v>
      </c>
      <c r="E37" s="29">
        <f>'Residential Equipment - Elec'!E37 + 'Res Assessment - Elec'!E37 + 'Residential App Recy - Elec'!E37 + 'Nonresidential Equipment - Elec'!E37 + 'Nonres Energy Solutions - Elec'!E37 + 'Comm New Construction - Elec'!E37</f>
        <v>428064.19</v>
      </c>
      <c r="F37" s="29">
        <f>'Residential Equipment - Elec'!F37 + 'Res Assessment - Elec'!F37 + 'Residential App Recy - Elec'!F37 + 'Nonresidential Equipment - Elec'!F37 + 'Nonres Energy Solutions - Elec'!F37 + 'Comm New Construction - Elec'!F37</f>
        <v>936802.03999999992</v>
      </c>
      <c r="G37" s="29">
        <f>'Residential Equipment - Elec'!G37 + 'Res Assessment - Elec'!G37 + 'Residential App Recy - Elec'!G37 + 'Nonresidential Equipment - Elec'!G37 + 'Nonres Energy Solutions - Elec'!G37 + 'Comm New Construction - Elec'!G37</f>
        <v>2167883.62</v>
      </c>
      <c r="H37" s="29">
        <f>'Residential Equipment - Elec'!H37 + 'Res Assessment - Elec'!H37 + 'Residential App Recy - Elec'!H37 + 'Nonresidential Equipment - Elec'!H37 + 'Nonres Energy Solutions - Elec'!H37 + 'Comm New Construction - Elec'!H37</f>
        <v>3746227.97</v>
      </c>
      <c r="I37" s="29">
        <f>'Residential Equipment - Elec'!I37 + 'Res Assessment - Elec'!I37 + 'Residential App Recy - Elec'!I37 + 'Nonresidential Equipment - Elec'!I37 + 'Nonres Energy Solutions - Elec'!I37 + 'Comm New Construction - Elec'!I37</f>
        <v>0</v>
      </c>
      <c r="J37" s="29">
        <f>'Residential Equipment - Elec'!J37 + 'Res Assessment - Elec'!J37 + 'Residential App Recy - Elec'!J37 + 'Nonresidential Equipment - Elec'!J37 + 'Nonres Energy Solutions - Elec'!J37 + 'Comm New Construction - Elec'!J37</f>
        <v>630528.87600000005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f>'Residential Equipment - Elec'!B38 + 'Res Assessment - Elec'!B38 + 'Residential App Recy - Elec'!B38 + 'Nonresidential Equipment - Elec'!B38 + 'Nonres Energy Solutions - Elec'!B38 + 'Comm New Construction - Elec'!B38</f>
        <v>40906.219794800025</v>
      </c>
      <c r="C38" s="62">
        <f>'Residential Equipment - Elec'!C38 + 'Res Assessment - Elec'!C38 + 'Residential App Recy - Elec'!C38 + 'Nonresidential Equipment - Elec'!C38 + 'Nonres Energy Solutions - Elec'!C38 + 'Comm New Construction - Elec'!C38</f>
        <v>17.347581299999998</v>
      </c>
      <c r="D38" s="29">
        <f>'Residential Equipment - Elec'!D38 + 'Res Assessment - Elec'!D38 + 'Residential App Recy - Elec'!D38 + 'Nonresidential Equipment - Elec'!D38 + 'Nonres Energy Solutions - Elec'!D38 + 'Comm New Construction - Elec'!D38</f>
        <v>2834921.02</v>
      </c>
      <c r="E38" s="29">
        <f>'Residential Equipment - Elec'!E38 + 'Res Assessment - Elec'!E38 + 'Residential App Recy - Elec'!E38 + 'Nonresidential Equipment - Elec'!E38 + 'Nonres Energy Solutions - Elec'!E38 + 'Comm New Construction - Elec'!E38</f>
        <v>437695.65</v>
      </c>
      <c r="F38" s="29">
        <f>'Residential Equipment - Elec'!F38 + 'Res Assessment - Elec'!F38 + 'Residential App Recy - Elec'!F38 + 'Nonresidential Equipment - Elec'!F38 + 'Nonres Energy Solutions - Elec'!F38 + 'Comm New Construction - Elec'!F38</f>
        <v>957880.09000000008</v>
      </c>
      <c r="G38" s="29">
        <f>'Residential Equipment - Elec'!G38 + 'Res Assessment - Elec'!G38 + 'Residential App Recy - Elec'!G38 + 'Nonresidential Equipment - Elec'!G38 + 'Nonres Energy Solutions - Elec'!G38 + 'Comm New Construction - Elec'!G38</f>
        <v>2282192.2200000002</v>
      </c>
      <c r="H38" s="29">
        <f>'Residential Equipment - Elec'!H38 + 'Res Assessment - Elec'!H38 + 'Residential App Recy - Elec'!H38 + 'Nonresidential Equipment - Elec'!H38 + 'Nonres Energy Solutions - Elec'!H38 + 'Comm New Construction - Elec'!H38</f>
        <v>3802421.3800000004</v>
      </c>
      <c r="I38" s="29">
        <f>'Residential Equipment - Elec'!I38 + 'Res Assessment - Elec'!I38 + 'Residential App Recy - Elec'!I38 + 'Nonresidential Equipment - Elec'!I38 + 'Nonres Energy Solutions - Elec'!I38 + 'Comm New Construction - Elec'!I38</f>
        <v>0</v>
      </c>
      <c r="J38" s="29">
        <f>'Residential Equipment - Elec'!J38 + 'Res Assessment - Elec'!J38 + 'Residential App Recy - Elec'!J38 + 'Nonresidential Equipment - Elec'!J38 + 'Nonres Energy Solutions - Elec'!J38 + 'Comm New Construction - Elec'!J38</f>
        <v>651268.89800000004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f>'Residential Equipment - Elec'!B39 + 'Res Assessment - Elec'!B39 + 'Residential App Recy - Elec'!B39 + 'Nonresidential Equipment - Elec'!B39 + 'Nonres Energy Solutions - Elec'!B39 + 'Comm New Construction - Elec'!B39</f>
        <v>38152.273999999998</v>
      </c>
      <c r="C39" s="62">
        <f>'Residential Equipment - Elec'!C39 + 'Res Assessment - Elec'!C39 + 'Residential App Recy - Elec'!C39 + 'Nonresidential Equipment - Elec'!C39 + 'Nonres Energy Solutions - Elec'!C39 + 'Comm New Construction - Elec'!C39</f>
        <v>15.648</v>
      </c>
      <c r="D39" s="29">
        <f>'Residential Equipment - Elec'!D39 + 'Res Assessment - Elec'!D39 + 'Residential App Recy - Elec'!D39 + 'Nonresidential Equipment - Elec'!D39 + 'Nonres Energy Solutions - Elec'!D39 + 'Comm New Construction - Elec'!D39</f>
        <v>2614713.98</v>
      </c>
      <c r="E39" s="29">
        <f>'Residential Equipment - Elec'!E39 + 'Res Assessment - Elec'!E39 + 'Residential App Recy - Elec'!E39 + 'Nonresidential Equipment - Elec'!E39 + 'Nonres Energy Solutions - Elec'!E39 + 'Comm New Construction - Elec'!E39</f>
        <v>403696.93</v>
      </c>
      <c r="F39" s="29">
        <f>'Residential Equipment - Elec'!F39 + 'Res Assessment - Elec'!F39 + 'Residential App Recy - Elec'!F39 + 'Nonresidential Equipment - Elec'!F39 + 'Nonres Energy Solutions - Elec'!F39 + 'Comm New Construction - Elec'!F39</f>
        <v>883475.21</v>
      </c>
      <c r="G39" s="29">
        <f>'Residential Equipment - Elec'!G39 + 'Res Assessment - Elec'!G39 + 'Residential App Recy - Elec'!G39 + 'Nonresidential Equipment - Elec'!G39 + 'Nonres Energy Solutions - Elec'!G39 + 'Comm New Construction - Elec'!G39</f>
        <v>2147154.39</v>
      </c>
      <c r="H39" s="29">
        <f>'Residential Equipment - Elec'!H39 + 'Res Assessment - Elec'!H39 + 'Residential App Recy - Elec'!H39 + 'Nonresidential Equipment - Elec'!H39 + 'Nonres Energy Solutions - Elec'!H39 + 'Comm New Construction - Elec'!H39</f>
        <v>3502643.67</v>
      </c>
      <c r="I39" s="29">
        <f>'Residential Equipment - Elec'!I39 + 'Res Assessment - Elec'!I39 + 'Residential App Recy - Elec'!I39 + 'Nonresidential Equipment - Elec'!I39 + 'Nonres Energy Solutions - Elec'!I39 + 'Comm New Construction - Elec'!I39</f>
        <v>0</v>
      </c>
      <c r="J39" s="29">
        <f>'Residential Equipment - Elec'!J39 + 'Res Assessment - Elec'!J39 + 'Residential App Recy - Elec'!J39 + 'Nonresidential Equipment - Elec'!J39 + 'Nonres Energy Solutions - Elec'!J39 + 'Comm New Construction - Elec'!J39</f>
        <v>604904.05099999998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f>'Residential Equipment - Elec'!B40 + 'Res Assessment - Elec'!B40 + 'Residential App Recy - Elec'!B40 + 'Nonresidential Equipment - Elec'!B40 + 'Nonres Energy Solutions - Elec'!B40 + 'Comm New Construction - Elec'!B40</f>
        <v>38152.273999999998</v>
      </c>
      <c r="C40" s="62">
        <f>'Residential Equipment - Elec'!C40 + 'Res Assessment - Elec'!C40 + 'Residential App Recy - Elec'!C40 + 'Nonresidential Equipment - Elec'!C40 + 'Nonres Energy Solutions - Elec'!C40 + 'Comm New Construction - Elec'!C40</f>
        <v>15.648</v>
      </c>
      <c r="D40" s="29">
        <f>'Residential Equipment - Elec'!D40 + 'Res Assessment - Elec'!D40 + 'Residential App Recy - Elec'!D40 + 'Nonresidential Equipment - Elec'!D40 + 'Nonres Energy Solutions - Elec'!D40 + 'Comm New Construction - Elec'!D40</f>
        <v>2673545.04</v>
      </c>
      <c r="E40" s="29">
        <f>'Residential Equipment - Elec'!E40 + 'Res Assessment - Elec'!E40 + 'Residential App Recy - Elec'!E40 + 'Nonresidential Equipment - Elec'!E40 + 'Nonres Energy Solutions - Elec'!E40 + 'Comm New Construction - Elec'!E40</f>
        <v>412780.11</v>
      </c>
      <c r="F40" s="29">
        <f>'Residential Equipment - Elec'!F40 + 'Res Assessment - Elec'!F40 + 'Residential App Recy - Elec'!F40 + 'Nonresidential Equipment - Elec'!F40 + 'Nonres Energy Solutions - Elec'!F40 + 'Comm New Construction - Elec'!F40</f>
        <v>903353.4</v>
      </c>
      <c r="G40" s="29">
        <f>'Residential Equipment - Elec'!G40 + 'Res Assessment - Elec'!G40 + 'Residential App Recy - Elec'!G40 + 'Nonresidential Equipment - Elec'!G40 + 'Nonres Energy Solutions - Elec'!G40 + 'Comm New Construction - Elec'!G40</f>
        <v>2195465.36</v>
      </c>
      <c r="H40" s="29">
        <f>'Residential Equipment - Elec'!H40 + 'Res Assessment - Elec'!H40 + 'Residential App Recy - Elec'!H40 + 'Nonresidential Equipment - Elec'!H40 + 'Nonres Energy Solutions - Elec'!H40 + 'Comm New Construction - Elec'!H40</f>
        <v>3555183.33</v>
      </c>
      <c r="I40" s="29">
        <f>'Residential Equipment - Elec'!I40 + 'Res Assessment - Elec'!I40 + 'Residential App Recy - Elec'!I40 + 'Nonresidential Equipment - Elec'!I40 + 'Nonres Energy Solutions - Elec'!I40 + 'Comm New Construction - Elec'!I40</f>
        <v>0</v>
      </c>
      <c r="J40" s="29">
        <f>'Residential Equipment - Elec'!J40 + 'Res Assessment - Elec'!J40 + 'Residential App Recy - Elec'!J40 + 'Nonresidential Equipment - Elec'!J40 + 'Nonres Energy Solutions - Elec'!J40 + 'Comm New Construction - Elec'!J40</f>
        <v>618514.39100000006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f>'Residential Equipment - Elec'!B41 + 'Res Assessment - Elec'!B41 + 'Residential App Recy - Elec'!B41 + 'Nonresidential Equipment - Elec'!B41 + 'Nonres Energy Solutions - Elec'!B41 + 'Comm New Construction - Elec'!B41</f>
        <v>38152.273999999998</v>
      </c>
      <c r="C41" s="62">
        <f>'Residential Equipment - Elec'!C41 + 'Res Assessment - Elec'!C41 + 'Residential App Recy - Elec'!C41 + 'Nonresidential Equipment - Elec'!C41 + 'Nonres Energy Solutions - Elec'!C41 + 'Comm New Construction - Elec'!C41</f>
        <v>15.648</v>
      </c>
      <c r="D41" s="29">
        <f>'Residential Equipment - Elec'!D41 + 'Res Assessment - Elec'!D41 + 'Residential App Recy - Elec'!D41 + 'Nonresidential Equipment - Elec'!D41 + 'Nonres Energy Solutions - Elec'!D41 + 'Comm New Construction - Elec'!D41</f>
        <v>2733699.8</v>
      </c>
      <c r="E41" s="29">
        <f>'Residential Equipment - Elec'!E41 + 'Res Assessment - Elec'!E41 + 'Residential App Recy - Elec'!E41 + 'Nonresidential Equipment - Elec'!E41 + 'Nonres Energy Solutions - Elec'!E41 + 'Comm New Construction - Elec'!E41</f>
        <v>422067.67</v>
      </c>
      <c r="F41" s="29">
        <f>'Residential Equipment - Elec'!F41 + 'Res Assessment - Elec'!F41 + 'Residential App Recy - Elec'!F41 + 'Nonresidential Equipment - Elec'!F41 + 'Nonres Energy Solutions - Elec'!F41 + 'Comm New Construction - Elec'!F41</f>
        <v>923678.86</v>
      </c>
      <c r="G41" s="29">
        <f>'Residential Equipment - Elec'!G41 + 'Res Assessment - Elec'!G41 + 'Residential App Recy - Elec'!G41 + 'Nonresidential Equipment - Elec'!G41 + 'Nonres Energy Solutions - Elec'!G41 + 'Comm New Construction - Elec'!G41</f>
        <v>2244863.34</v>
      </c>
      <c r="H41" s="29">
        <f>'Residential Equipment - Elec'!H41 + 'Res Assessment - Elec'!H41 + 'Residential App Recy - Elec'!H41 + 'Nonresidential Equipment - Elec'!H41 + 'Nonres Energy Solutions - Elec'!H41 + 'Comm New Construction - Elec'!H41</f>
        <v>3608511.08</v>
      </c>
      <c r="I41" s="29">
        <f>'Residential Equipment - Elec'!I41 + 'Res Assessment - Elec'!I41 + 'Residential App Recy - Elec'!I41 + 'Nonresidential Equipment - Elec'!I41 + 'Nonres Energy Solutions - Elec'!I41 + 'Comm New Construction - Elec'!I41</f>
        <v>0</v>
      </c>
      <c r="J41" s="29">
        <f>'Residential Equipment - Elec'!J41 + 'Res Assessment - Elec'!J41 + 'Residential App Recy - Elec'!J41 + 'Nonresidential Equipment - Elec'!J41 + 'Nonres Energy Solutions - Elec'!J41 + 'Comm New Construction - Elec'!J41</f>
        <v>632430.96700000006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f>'Residential Equipment - Elec'!B42 + 'Res Assessment - Elec'!B42 + 'Residential App Recy - Elec'!B42 + 'Nonresidential Equipment - Elec'!B42 + 'Nonres Energy Solutions - Elec'!B42 + 'Comm New Construction - Elec'!B42</f>
        <v>38152.273999999998</v>
      </c>
      <c r="C42" s="62">
        <f>'Residential Equipment - Elec'!C42 + 'Res Assessment - Elec'!C42 + 'Residential App Recy - Elec'!C42 + 'Nonresidential Equipment - Elec'!C42 + 'Nonres Energy Solutions - Elec'!C42 + 'Comm New Construction - Elec'!C42</f>
        <v>15.648</v>
      </c>
      <c r="D42" s="29">
        <f>'Residential Equipment - Elec'!D42 + 'Res Assessment - Elec'!D42 + 'Residential App Recy - Elec'!D42 + 'Nonresidential Equipment - Elec'!D42 + 'Nonres Energy Solutions - Elec'!D42 + 'Comm New Construction - Elec'!D42</f>
        <v>2795208.05</v>
      </c>
      <c r="E42" s="29">
        <f>'Residential Equipment - Elec'!E42 + 'Res Assessment - Elec'!E42 + 'Residential App Recy - Elec'!E42 + 'Nonresidential Equipment - Elec'!E42 + 'Nonres Energy Solutions - Elec'!E42 + 'Comm New Construction - Elec'!E42</f>
        <v>431564.19</v>
      </c>
      <c r="F42" s="29">
        <f>'Residential Equipment - Elec'!F42 + 'Res Assessment - Elec'!F42 + 'Residential App Recy - Elec'!F42 + 'Nonresidential Equipment - Elec'!F42 + 'Nonres Energy Solutions - Elec'!F42 + 'Comm New Construction - Elec'!F42</f>
        <v>944461.63</v>
      </c>
      <c r="G42" s="29">
        <f>'Residential Equipment - Elec'!G42 + 'Res Assessment - Elec'!G42 + 'Residential App Recy - Elec'!G42 + 'Nonresidential Equipment - Elec'!G42 + 'Nonres Energy Solutions - Elec'!G42 + 'Comm New Construction - Elec'!G42</f>
        <v>2295372.7599999998</v>
      </c>
      <c r="H42" s="29">
        <f>'Residential Equipment - Elec'!H42 + 'Res Assessment - Elec'!H42 + 'Residential App Recy - Elec'!H42 + 'Nonresidential Equipment - Elec'!H42 + 'Nonres Energy Solutions - Elec'!H42 + 'Comm New Construction - Elec'!H42</f>
        <v>3662638.75</v>
      </c>
      <c r="I42" s="29">
        <f>'Residential Equipment - Elec'!I42 + 'Res Assessment - Elec'!I42 + 'Residential App Recy - Elec'!I42 + 'Nonresidential Equipment - Elec'!I42 + 'Nonres Energy Solutions - Elec'!I42 + 'Comm New Construction - Elec'!I42</f>
        <v>0</v>
      </c>
      <c r="J42" s="29">
        <f>'Residential Equipment - Elec'!J42 + 'Res Assessment - Elec'!J42 + 'Residential App Recy - Elec'!J42 + 'Nonresidential Equipment - Elec'!J42 + 'Nonres Energy Solutions - Elec'!J42 + 'Comm New Construction - Elec'!J42</f>
        <v>646660.66299999994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f>'Residential Equipment - Elec'!B43 + 'Res Assessment - Elec'!B43 + 'Residential App Recy - Elec'!B43 + 'Nonresidential Equipment - Elec'!B43 + 'Nonres Energy Solutions - Elec'!B43 + 'Comm New Construction - Elec'!B43</f>
        <v>38152.273999999998</v>
      </c>
      <c r="C43" s="62">
        <f>'Residential Equipment - Elec'!C43 + 'Res Assessment - Elec'!C43 + 'Residential App Recy - Elec'!C43 + 'Nonresidential Equipment - Elec'!C43 + 'Nonres Energy Solutions - Elec'!C43 + 'Comm New Construction - Elec'!C43</f>
        <v>15.648</v>
      </c>
      <c r="D43" s="29">
        <f>'Residential Equipment - Elec'!D43 + 'Res Assessment - Elec'!D43 + 'Residential App Recy - Elec'!D43 + 'Nonresidential Equipment - Elec'!D43 + 'Nonres Energy Solutions - Elec'!D43 + 'Comm New Construction - Elec'!D43</f>
        <v>2858100.23</v>
      </c>
      <c r="E43" s="29">
        <f>'Residential Equipment - Elec'!E43 + 'Res Assessment - Elec'!E43 + 'Residential App Recy - Elec'!E43 + 'Nonresidential Equipment - Elec'!E43 + 'Nonres Energy Solutions - Elec'!E43 + 'Comm New Construction - Elec'!E43</f>
        <v>441274.38</v>
      </c>
      <c r="F43" s="29">
        <f>'Residential Equipment - Elec'!F43 + 'Res Assessment - Elec'!F43 + 'Residential App Recy - Elec'!F43 + 'Nonresidential Equipment - Elec'!F43 + 'Nonres Energy Solutions - Elec'!F43 + 'Comm New Construction - Elec'!F43</f>
        <v>965712.01</v>
      </c>
      <c r="G43" s="29">
        <f>'Residential Equipment - Elec'!G43 + 'Res Assessment - Elec'!G43 + 'Residential App Recy - Elec'!G43 + 'Nonresidential Equipment - Elec'!G43 + 'Nonres Energy Solutions - Elec'!G43 + 'Comm New Construction - Elec'!G43</f>
        <v>2347018.65</v>
      </c>
      <c r="H43" s="29">
        <f>'Residential Equipment - Elec'!H43 + 'Res Assessment - Elec'!H43 + 'Residential App Recy - Elec'!H43 + 'Nonresidential Equipment - Elec'!H43 + 'Nonres Energy Solutions - Elec'!H43 + 'Comm New Construction - Elec'!H43</f>
        <v>3717578.33</v>
      </c>
      <c r="I43" s="29">
        <f>'Residential Equipment - Elec'!I43 + 'Res Assessment - Elec'!I43 + 'Residential App Recy - Elec'!I43 + 'Nonresidential Equipment - Elec'!I43 + 'Nonres Energy Solutions - Elec'!I43 + 'Comm New Construction - Elec'!I43</f>
        <v>0</v>
      </c>
      <c r="J43" s="29">
        <f>'Residential Equipment - Elec'!J43 + 'Res Assessment - Elec'!J43 + 'Residential App Recy - Elec'!J43 + 'Nonresidential Equipment - Elec'!J43 + 'Nonres Energy Solutions - Elec'!J43 + 'Comm New Construction - Elec'!J43</f>
        <v>661210.527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f>'Residential Equipment - Elec'!B44 + 'Res Assessment - Elec'!B44 + 'Residential App Recy - Elec'!B44 + 'Nonresidential Equipment - Elec'!B44 + 'Nonres Energy Solutions - Elec'!B44 + 'Comm New Construction - Elec'!B44</f>
        <v>38152.273999999998</v>
      </c>
      <c r="C44" s="62">
        <f>'Residential Equipment - Elec'!C44 + 'Res Assessment - Elec'!C44 + 'Residential App Recy - Elec'!C44 + 'Nonresidential Equipment - Elec'!C44 + 'Nonres Energy Solutions - Elec'!C44 + 'Comm New Construction - Elec'!C44</f>
        <v>15.648</v>
      </c>
      <c r="D44" s="29">
        <f>'Residential Equipment - Elec'!D44 + 'Res Assessment - Elec'!D44 + 'Residential App Recy - Elec'!D44 + 'Nonresidential Equipment - Elec'!D44 + 'Nonres Energy Solutions - Elec'!D44 + 'Comm New Construction - Elec'!D44</f>
        <v>2922407.49</v>
      </c>
      <c r="E44" s="29">
        <f>'Residential Equipment - Elec'!E44 + 'Res Assessment - Elec'!E44 + 'Residential App Recy - Elec'!E44 + 'Nonresidential Equipment - Elec'!E44 + 'Nonres Energy Solutions - Elec'!E44 + 'Comm New Construction - Elec'!E44</f>
        <v>451203.06</v>
      </c>
      <c r="F44" s="29">
        <f>'Residential Equipment - Elec'!F44 + 'Res Assessment - Elec'!F44 + 'Residential App Recy - Elec'!F44 + 'Nonresidential Equipment - Elec'!F44 + 'Nonres Energy Solutions - Elec'!F44 + 'Comm New Construction - Elec'!F44</f>
        <v>987440.53</v>
      </c>
      <c r="G44" s="29">
        <f>'Residential Equipment - Elec'!G44 + 'Res Assessment - Elec'!G44 + 'Residential App Recy - Elec'!G44 + 'Nonresidential Equipment - Elec'!G44 + 'Nonres Energy Solutions - Elec'!G44 + 'Comm New Construction - Elec'!G44</f>
        <v>2399826.5699999998</v>
      </c>
      <c r="H44" s="29">
        <f>'Residential Equipment - Elec'!H44 + 'Res Assessment - Elec'!H44 + 'Residential App Recy - Elec'!H44 + 'Nonresidential Equipment - Elec'!H44 + 'Nonres Energy Solutions - Elec'!H44 + 'Comm New Construction - Elec'!H44</f>
        <v>3773342</v>
      </c>
      <c r="I44" s="29">
        <f>'Residential Equipment - Elec'!I44 + 'Res Assessment - Elec'!I44 + 'Residential App Recy - Elec'!I44 + 'Nonresidential Equipment - Elec'!I44 + 'Nonres Energy Solutions - Elec'!I44 + 'Comm New Construction - Elec'!I44</f>
        <v>0</v>
      </c>
      <c r="J44" s="29">
        <f>'Residential Equipment - Elec'!J44 + 'Res Assessment - Elec'!J44 + 'Residential App Recy - Elec'!J44 + 'Nonresidential Equipment - Elec'!J44 + 'Nonres Energy Solutions - Elec'!J44 + 'Comm New Construction - Elec'!J44</f>
        <v>676087.76500000013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f>'Residential Equipment - Elec'!B45 + 'Res Assessment - Elec'!B45 + 'Residential App Recy - Elec'!B45 + 'Nonresidential Equipment - Elec'!B45 + 'Nonres Energy Solutions - Elec'!B45 + 'Comm New Construction - Elec'!B45</f>
        <v>38152.273999999998</v>
      </c>
      <c r="C45" s="62">
        <f>'Residential Equipment - Elec'!C45 + 'Res Assessment - Elec'!C45 + 'Residential App Recy - Elec'!C45 + 'Nonresidential Equipment - Elec'!C45 + 'Nonres Energy Solutions - Elec'!C45 + 'Comm New Construction - Elec'!C45</f>
        <v>15.648</v>
      </c>
      <c r="D45" s="29">
        <f>'Residential Equipment - Elec'!D45 + 'Res Assessment - Elec'!D45 + 'Residential App Recy - Elec'!D45 + 'Nonresidential Equipment - Elec'!D45 + 'Nonres Energy Solutions - Elec'!D45 + 'Comm New Construction - Elec'!D45</f>
        <v>2988161.65</v>
      </c>
      <c r="E45" s="29">
        <f>'Residential Equipment - Elec'!E45 + 'Res Assessment - Elec'!E45 + 'Residential App Recy - Elec'!E45 + 'Nonresidential Equipment - Elec'!E45 + 'Nonres Energy Solutions - Elec'!E45 + 'Comm New Construction - Elec'!E45</f>
        <v>461355.12</v>
      </c>
      <c r="F45" s="29">
        <f>'Residential Equipment - Elec'!F45 + 'Res Assessment - Elec'!F45 + 'Residential App Recy - Elec'!F45 + 'Nonresidential Equipment - Elec'!F45 + 'Nonres Energy Solutions - Elec'!F45 + 'Comm New Construction - Elec'!F45</f>
        <v>1009657.94</v>
      </c>
      <c r="G45" s="29">
        <f>'Residential Equipment - Elec'!G45 + 'Res Assessment - Elec'!G45 + 'Residential App Recy - Elec'!G45 + 'Nonresidential Equipment - Elec'!G45 + 'Nonres Energy Solutions - Elec'!G45 + 'Comm New Construction - Elec'!G45</f>
        <v>2453822.66</v>
      </c>
      <c r="H45" s="29">
        <f>'Residential Equipment - Elec'!H45 + 'Res Assessment - Elec'!H45 + 'Residential App Recy - Elec'!H45 + 'Nonresidential Equipment - Elec'!H45 + 'Nonres Energy Solutions - Elec'!H45 + 'Comm New Construction - Elec'!H45</f>
        <v>3829942.13</v>
      </c>
      <c r="I45" s="29">
        <f>'Residential Equipment - Elec'!I45 + 'Res Assessment - Elec'!I45 + 'Residential App Recy - Elec'!I45 + 'Nonresidential Equipment - Elec'!I45 + 'Nonres Energy Solutions - Elec'!I45 + 'Comm New Construction - Elec'!I45</f>
        <v>0</v>
      </c>
      <c r="J45" s="29">
        <f>'Residential Equipment - Elec'!J45 + 'Res Assessment - Elec'!J45 + 'Residential App Recy - Elec'!J45 + 'Nonresidential Equipment - Elec'!J45 + 'Nonres Energy Solutions - Elec'!J45 + 'Comm New Construction - Elec'!J45</f>
        <v>691299.73700000008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f>'Residential Equipment - Elec'!B46 + 'Res Assessment - Elec'!B46 + 'Residential App Recy - Elec'!B46 + 'Nonresidential Equipment - Elec'!B46 + 'Nonres Energy Solutions - Elec'!B46 + 'Comm New Construction - Elec'!B46</f>
        <v>0</v>
      </c>
      <c r="C46" s="62">
        <f>'Residential Equipment - Elec'!C46 + 'Res Assessment - Elec'!C46 + 'Residential App Recy - Elec'!C46 + 'Nonresidential Equipment - Elec'!C46 + 'Nonres Energy Solutions - Elec'!C46 + 'Comm New Construction - Elec'!C46</f>
        <v>0</v>
      </c>
      <c r="D46" s="29">
        <f>'Residential Equipment - Elec'!D46 + 'Res Assessment - Elec'!D46 + 'Residential App Recy - Elec'!D46 + 'Nonresidential Equipment - Elec'!D46 + 'Nonres Energy Solutions - Elec'!D46 + 'Comm New Construction - Elec'!D46</f>
        <v>0</v>
      </c>
      <c r="E46" s="29">
        <f>'Residential Equipment - Elec'!E46 + 'Res Assessment - Elec'!E46 + 'Residential App Recy - Elec'!E46 + 'Nonresidential Equipment - Elec'!E46 + 'Nonres Energy Solutions - Elec'!E46 + 'Comm New Construction - Elec'!E46</f>
        <v>0</v>
      </c>
      <c r="F46" s="29">
        <f>'Residential Equipment - Elec'!F46 + 'Res Assessment - Elec'!F46 + 'Residential App Recy - Elec'!F46 + 'Nonresidential Equipment - Elec'!F46 + 'Nonres Energy Solutions - Elec'!F46 + 'Comm New Construction - Elec'!F46</f>
        <v>0</v>
      </c>
      <c r="G46" s="29">
        <f>'Residential Equipment - Elec'!G46 + 'Res Assessment - Elec'!G46 + 'Residential App Recy - Elec'!G46 + 'Nonresidential Equipment - Elec'!G46 + 'Nonres Energy Solutions - Elec'!G46 + 'Comm New Construction - Elec'!G46</f>
        <v>0</v>
      </c>
      <c r="H46" s="29">
        <f>'Residential Equipment - Elec'!H46 + 'Res Assessment - Elec'!H46 + 'Residential App Recy - Elec'!H46 + 'Nonresidential Equipment - Elec'!H46 + 'Nonres Energy Solutions - Elec'!H46 + 'Comm New Construction - Elec'!H46</f>
        <v>0</v>
      </c>
      <c r="I46" s="29">
        <f>'Residential Equipment - Elec'!I46 + 'Res Assessment - Elec'!I46 + 'Residential App Recy - Elec'!I46 + 'Nonresidential Equipment - Elec'!I46 + 'Nonres Energy Solutions - Elec'!I46 + 'Comm New Construction - Elec'!I46</f>
        <v>0</v>
      </c>
      <c r="J46" s="29">
        <f>'Residential Equipment - Elec'!J46 + 'Res Assessment - Elec'!J46 + 'Residential App Recy - Elec'!J46 + 'Nonresidential Equipment - Elec'!J46 + 'Nonres Energy Solutions - Elec'!J46 + 'Comm New Construction - Elec'!J46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f>'Residential Equipment - Elec'!B47 + 'Res Assessment - Elec'!B47 + 'Residential App Recy - Elec'!B47 + 'Nonresidential Equipment - Elec'!B47 + 'Nonres Energy Solutions - Elec'!B47 + 'Comm New Construction - Elec'!B47</f>
        <v>0</v>
      </c>
      <c r="C47" s="62">
        <f>'Residential Equipment - Elec'!C47 + 'Res Assessment - Elec'!C47 + 'Residential App Recy - Elec'!C47 + 'Nonresidential Equipment - Elec'!C47 + 'Nonres Energy Solutions - Elec'!C47 + 'Comm New Construction - Elec'!C47</f>
        <v>0</v>
      </c>
      <c r="D47" s="29">
        <f>'Residential Equipment - Elec'!D47 + 'Res Assessment - Elec'!D47 + 'Residential App Recy - Elec'!D47 + 'Nonresidential Equipment - Elec'!D47 + 'Nonres Energy Solutions - Elec'!D47 + 'Comm New Construction - Elec'!D47</f>
        <v>0</v>
      </c>
      <c r="E47" s="29">
        <f>'Residential Equipment - Elec'!E47 + 'Res Assessment - Elec'!E47 + 'Residential App Recy - Elec'!E47 + 'Nonresidential Equipment - Elec'!E47 + 'Nonres Energy Solutions - Elec'!E47 + 'Comm New Construction - Elec'!E47</f>
        <v>0</v>
      </c>
      <c r="F47" s="29">
        <f>'Residential Equipment - Elec'!F47 + 'Res Assessment - Elec'!F47 + 'Residential App Recy - Elec'!F47 + 'Nonresidential Equipment - Elec'!F47 + 'Nonres Energy Solutions - Elec'!F47 + 'Comm New Construction - Elec'!F47</f>
        <v>0</v>
      </c>
      <c r="G47" s="29">
        <f>'Residential Equipment - Elec'!G47 + 'Res Assessment - Elec'!G47 + 'Residential App Recy - Elec'!G47 + 'Nonresidential Equipment - Elec'!G47 + 'Nonres Energy Solutions - Elec'!G47 + 'Comm New Construction - Elec'!G47</f>
        <v>0</v>
      </c>
      <c r="H47" s="29">
        <f>'Residential Equipment - Elec'!H47 + 'Res Assessment - Elec'!H47 + 'Residential App Recy - Elec'!H47 + 'Nonresidential Equipment - Elec'!H47 + 'Nonres Energy Solutions - Elec'!H47 + 'Comm New Construction - Elec'!H47</f>
        <v>0</v>
      </c>
      <c r="I47" s="29">
        <f>'Residential Equipment - Elec'!I47 + 'Res Assessment - Elec'!I47 + 'Residential App Recy - Elec'!I47 + 'Nonresidential Equipment - Elec'!I47 + 'Nonres Energy Solutions - Elec'!I47 + 'Comm New Construction - Elec'!I47</f>
        <v>0</v>
      </c>
      <c r="J47" s="29">
        <f>'Residential Equipment - Elec'!J47 + 'Res Assessment - Elec'!J47 + 'Residential App Recy - Elec'!J47 + 'Nonresidential Equipment - Elec'!J47 + 'Nonres Energy Solutions - Elec'!J47 + 'Comm New Construction - Elec'!J47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f>'Residential Equipment - Elec'!B48 + 'Res Assessment - Elec'!B48 + 'Residential App Recy - Elec'!B48 + 'Nonresidential Equipment - Elec'!B48 + 'Nonres Energy Solutions - Elec'!B48 + 'Comm New Construction - Elec'!B48</f>
        <v>0</v>
      </c>
      <c r="C48" s="62">
        <f>'Residential Equipment - Elec'!C48 + 'Res Assessment - Elec'!C48 + 'Residential App Recy - Elec'!C48 + 'Nonresidential Equipment - Elec'!C48 + 'Nonres Energy Solutions - Elec'!C48 + 'Comm New Construction - Elec'!C48</f>
        <v>0</v>
      </c>
      <c r="D48" s="29">
        <f>'Residential Equipment - Elec'!D48 + 'Res Assessment - Elec'!D48 + 'Residential App Recy - Elec'!D48 + 'Nonresidential Equipment - Elec'!D48 + 'Nonres Energy Solutions - Elec'!D48 + 'Comm New Construction - Elec'!D48</f>
        <v>0</v>
      </c>
      <c r="E48" s="29">
        <f>'Residential Equipment - Elec'!E48 + 'Res Assessment - Elec'!E48 + 'Residential App Recy - Elec'!E48 + 'Nonresidential Equipment - Elec'!E48 + 'Nonres Energy Solutions - Elec'!E48 + 'Comm New Construction - Elec'!E48</f>
        <v>0</v>
      </c>
      <c r="F48" s="29">
        <f>'Residential Equipment - Elec'!F48 + 'Res Assessment - Elec'!F48 + 'Residential App Recy - Elec'!F48 + 'Nonresidential Equipment - Elec'!F48 + 'Nonres Energy Solutions - Elec'!F48 + 'Comm New Construction - Elec'!F48</f>
        <v>0</v>
      </c>
      <c r="G48" s="29">
        <f>'Residential Equipment - Elec'!G48 + 'Res Assessment - Elec'!G48 + 'Residential App Recy - Elec'!G48 + 'Nonresidential Equipment - Elec'!G48 + 'Nonres Energy Solutions - Elec'!G48 + 'Comm New Construction - Elec'!G48</f>
        <v>0</v>
      </c>
      <c r="H48" s="29">
        <f>'Residential Equipment - Elec'!H48 + 'Res Assessment - Elec'!H48 + 'Residential App Recy - Elec'!H48 + 'Nonresidential Equipment - Elec'!H48 + 'Nonres Energy Solutions - Elec'!H48 + 'Comm New Construction - Elec'!H48</f>
        <v>0</v>
      </c>
      <c r="I48" s="29">
        <f>'Residential Equipment - Elec'!I48 + 'Res Assessment - Elec'!I48 + 'Residential App Recy - Elec'!I48 + 'Nonresidential Equipment - Elec'!I48 + 'Nonres Energy Solutions - Elec'!I48 + 'Comm New Construction - Elec'!I48</f>
        <v>0</v>
      </c>
      <c r="J48" s="29">
        <f>'Residential Equipment - Elec'!J48 + 'Res Assessment - Elec'!J48 + 'Residential App Recy - Elec'!J48 + 'Nonresidential Equipment - Elec'!J48 + 'Nonres Energy Solutions - Elec'!J48 + 'Comm New Construction - Elec'!J48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f>'Residential Equipment - Elec'!B49 + 'Res Assessment - Elec'!B49 + 'Residential App Recy - Elec'!B49 + 'Nonresidential Equipment - Elec'!B49 + 'Nonres Energy Solutions - Elec'!B49 + 'Comm New Construction - Elec'!B49</f>
        <v>0</v>
      </c>
      <c r="C49" s="62">
        <f>'Residential Equipment - Elec'!C49 + 'Res Assessment - Elec'!C49 + 'Residential App Recy - Elec'!C49 + 'Nonresidential Equipment - Elec'!C49 + 'Nonres Energy Solutions - Elec'!C49 + 'Comm New Construction - Elec'!C49</f>
        <v>0</v>
      </c>
      <c r="D49" s="29">
        <f>'Residential Equipment - Elec'!D49 + 'Res Assessment - Elec'!D49 + 'Residential App Recy - Elec'!D49 + 'Nonresidential Equipment - Elec'!D49 + 'Nonres Energy Solutions - Elec'!D49 + 'Comm New Construction - Elec'!D49</f>
        <v>0</v>
      </c>
      <c r="E49" s="29">
        <f>'Residential Equipment - Elec'!E49 + 'Res Assessment - Elec'!E49 + 'Residential App Recy - Elec'!E49 + 'Nonresidential Equipment - Elec'!E49 + 'Nonres Energy Solutions - Elec'!E49 + 'Comm New Construction - Elec'!E49</f>
        <v>0</v>
      </c>
      <c r="F49" s="29">
        <f>'Residential Equipment - Elec'!F49 + 'Res Assessment - Elec'!F49 + 'Residential App Recy - Elec'!F49 + 'Nonresidential Equipment - Elec'!F49 + 'Nonres Energy Solutions - Elec'!F49 + 'Comm New Construction - Elec'!F49</f>
        <v>0</v>
      </c>
      <c r="G49" s="29">
        <f>'Residential Equipment - Elec'!G49 + 'Res Assessment - Elec'!G49 + 'Residential App Recy - Elec'!G49 + 'Nonresidential Equipment - Elec'!G49 + 'Nonres Energy Solutions - Elec'!G49 + 'Comm New Construction - Elec'!G49</f>
        <v>0</v>
      </c>
      <c r="H49" s="29">
        <f>'Residential Equipment - Elec'!H49 + 'Res Assessment - Elec'!H49 + 'Residential App Recy - Elec'!H49 + 'Nonresidential Equipment - Elec'!H49 + 'Nonres Energy Solutions - Elec'!H49 + 'Comm New Construction - Elec'!H49</f>
        <v>0</v>
      </c>
      <c r="I49" s="29">
        <f>'Residential Equipment - Elec'!I49 + 'Res Assessment - Elec'!I49 + 'Residential App Recy - Elec'!I49 + 'Nonresidential Equipment - Elec'!I49 + 'Nonres Energy Solutions - Elec'!I49 + 'Comm New Construction - Elec'!I49</f>
        <v>0</v>
      </c>
      <c r="J49" s="29">
        <f>'Residential Equipment - Elec'!J49 + 'Res Assessment - Elec'!J49 + 'Residential App Recy - Elec'!J49 + 'Nonresidential Equipment - Elec'!J49 + 'Nonres Energy Solutions - Elec'!J49 + 'Comm New Construction - Elec'!J49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f>'Residential Equipment - Elec'!B50 + 'Res Assessment - Elec'!B50 + 'Residential App Recy - Elec'!B50 + 'Nonresidential Equipment - Elec'!B50 + 'Nonres Energy Solutions - Elec'!B50 + 'Comm New Construction - Elec'!B50</f>
        <v>0</v>
      </c>
      <c r="C50" s="63">
        <f>'Residential Equipment - Elec'!C50 + 'Res Assessment - Elec'!C50 + 'Residential App Recy - Elec'!C50 + 'Nonresidential Equipment - Elec'!C50 + 'Nonres Energy Solutions - Elec'!C50 + 'Comm New Construction - Elec'!C50</f>
        <v>0</v>
      </c>
      <c r="D50" s="30">
        <f>'Residential Equipment - Elec'!D50 + 'Res Assessment - Elec'!D50 + 'Residential App Recy - Elec'!D50 + 'Nonresidential Equipment - Elec'!D50 + 'Nonres Energy Solutions - Elec'!D50 + 'Comm New Construction - Elec'!D50</f>
        <v>0</v>
      </c>
      <c r="E50" s="30">
        <f>'Residential Equipment - Elec'!E50 + 'Res Assessment - Elec'!E50 + 'Residential App Recy - Elec'!E50 + 'Nonresidential Equipment - Elec'!E50 + 'Nonres Energy Solutions - Elec'!E50 + 'Comm New Construction - Elec'!E50</f>
        <v>0</v>
      </c>
      <c r="F50" s="30">
        <f>'Residential Equipment - Elec'!F50 + 'Res Assessment - Elec'!F50 + 'Residential App Recy - Elec'!F50 + 'Nonresidential Equipment - Elec'!F50 + 'Nonres Energy Solutions - Elec'!F50 + 'Comm New Construction - Elec'!F50</f>
        <v>0</v>
      </c>
      <c r="G50" s="30">
        <f>'Residential Equipment - Elec'!G50 + 'Res Assessment - Elec'!G50 + 'Residential App Recy - Elec'!G50 + 'Nonresidential Equipment - Elec'!G50 + 'Nonres Energy Solutions - Elec'!G50 + 'Comm New Construction - Elec'!G50</f>
        <v>0</v>
      </c>
      <c r="H50" s="30">
        <f>'Residential Equipment - Elec'!H50 + 'Res Assessment - Elec'!H50 + 'Residential App Recy - Elec'!H50 + 'Nonresidential Equipment - Elec'!H50 + 'Nonres Energy Solutions - Elec'!H50 + 'Comm New Construction - Elec'!H50</f>
        <v>0</v>
      </c>
      <c r="I50" s="30">
        <f>'Residential Equipment - Elec'!I50 + 'Res Assessment - Elec'!I50 + 'Residential App Recy - Elec'!I50 + 'Nonresidential Equipment - Elec'!I50 + 'Nonres Energy Solutions - Elec'!I50 + 'Comm New Construction - Elec'!I50</f>
        <v>0</v>
      </c>
      <c r="J50" s="30">
        <f>'Residential Equipment - Elec'!J50 + 'Res Assessment - Elec'!J50 + 'Residential App Recy - Elec'!J50 + 'Nonresidential Equipment - Elec'!J50 + 'Nonres Energy Solutions - Elec'!J50 + 'Comm New Construction - Elec'!J50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'Residential Equipment - Elec'!B51 + 'Res Assessment - Elec'!B51 + 'Residential App Recy - Elec'!B51 + 'Nonresidential Equipment - Elec'!B51 + 'Nonres Energy Solutions - Elec'!B51 + 'Comm New Construction - Elec'!B51</f>
        <v>949987.48155423719</v>
      </c>
      <c r="C51" s="62">
        <f>'Residential Equipment - Elec'!C51 + 'Res Assessment - Elec'!C51 + 'Residential App Recy - Elec'!C51 + 'Nonresidential Equipment - Elec'!C51 + 'Nonres Energy Solutions - Elec'!C51 + 'Comm New Construction - Elec'!C51</f>
        <v>274.39121166801226</v>
      </c>
      <c r="D51" s="29">
        <f>'Residential Equipment - Elec'!D51 + 'Res Assessment - Elec'!D51 + 'Residential App Recy - Elec'!D51 + 'Nonresidential Equipment - Elec'!D51 + 'Nonres Energy Solutions - Elec'!D51 + 'Comm New Construction - Elec'!D51</f>
        <v>36710430.79030668</v>
      </c>
      <c r="E51" s="29">
        <f>'Residential Equipment - Elec'!E51 + 'Res Assessment - Elec'!E51 + 'Residential App Recy - Elec'!E51 + 'Nonresidential Equipment - Elec'!E51 + 'Nonres Energy Solutions - Elec'!E51 + 'Comm New Construction - Elec'!E51</f>
        <v>5667881.258354214</v>
      </c>
      <c r="F51" s="29">
        <f>'Residential Equipment - Elec'!F51 + 'Res Assessment - Elec'!F51 + 'Residential App Recy - Elec'!F51 + 'Nonresidential Equipment - Elec'!F51 + 'Nonres Energy Solutions - Elec'!F51 + 'Comm New Construction - Elec'!F51</f>
        <v>12403940.177763369</v>
      </c>
      <c r="G51" s="29">
        <f>'Residential Equipment - Elec'!G51 + 'Res Assessment - Elec'!G51 + 'Residential App Recy - Elec'!G51 + 'Nonresidential Equipment - Elec'!G51 + 'Nonres Energy Solutions - Elec'!G51 + 'Comm New Construction - Elec'!G51</f>
        <v>28175585.332040574</v>
      </c>
      <c r="H51" s="29">
        <f>'Residential Equipment - Elec'!H51 + 'Res Assessment - Elec'!H51 + 'Residential App Recy - Elec'!H51 + 'Nonresidential Equipment - Elec'!H51 + 'Nonres Energy Solutions - Elec'!H51 + 'Comm New Construction - Elec'!H51</f>
        <v>74488850.138185412</v>
      </c>
      <c r="I51" s="29">
        <f>'Residential Equipment - Elec'!I51 + 'Res Assessment - Elec'!I51 + 'Residential App Recy - Elec'!I51 + 'Nonresidential Equipment - Elec'!I51 + 'Nonres Energy Solutions - Elec'!I51 + 'Comm New Construction - Elec'!I51</f>
        <v>1716564.7891530122</v>
      </c>
      <c r="J51" s="29">
        <f>'Residential Equipment - Elec'!J51 + 'Res Assessment - Elec'!J51 + 'Residential App Recy - Elec'!J51 + 'Nonresidential Equipment - Elec'!J51 + 'Nonres Energy Solutions - Elec'!J51 + 'Comm New Construction - Elec'!J51</f>
        <v>8295783.7558464846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'Residential Equipment - Elec'!B52 + 'Res Assessment - Elec'!B52 + 'Residential App Recy - Elec'!B52 + 'Nonresidential Equipment - Elec'!B52 + 'Nonres Energy Solutions - Elec'!B52 + 'Comm New Construction - Elec'!B52</f>
        <v>1355743.0109615761</v>
      </c>
      <c r="C52" s="64">
        <f>'Residential Equipment - Elec'!C52 + 'Res Assessment - Elec'!C52 + 'Residential App Recy - Elec'!C52 + 'Nonresidential Equipment - Elec'!C52 + 'Nonres Energy Solutions - Elec'!C52 + 'Comm New Construction - Elec'!C52</f>
        <v>410.49116933435022</v>
      </c>
      <c r="D52" s="29">
        <f>'Residential Equipment - Elec'!D52 + 'Res Assessment - Elec'!D52 + 'Residential App Recy - Elec'!D52 + 'Nonresidential Equipment - Elec'!D52 + 'Nonres Energy Solutions - Elec'!D52 + 'Comm New Construction - Elec'!D52</f>
        <v>57596133.074321263</v>
      </c>
      <c r="E52" s="29">
        <f>'Residential Equipment - Elec'!E52 + 'Res Assessment - Elec'!E52 + 'Residential App Recy - Elec'!E52 + 'Nonresidential Equipment - Elec'!E52 + 'Nonres Energy Solutions - Elec'!E52 + 'Comm New Construction - Elec'!E52</f>
        <v>8892514.6356955096</v>
      </c>
      <c r="F52" s="29">
        <f>'Residential Equipment - Elec'!F52 + 'Res Assessment - Elec'!F52 + 'Residential App Recy - Elec'!F52 + 'Nonresidential Equipment - Elec'!F52 + 'Nonres Energy Solutions - Elec'!F52 + 'Comm New Construction - Elec'!F52</f>
        <v>19460926.292915106</v>
      </c>
      <c r="G52" s="29">
        <f>'Residential Equipment - Elec'!G52 + 'Res Assessment - Elec'!G52 + 'Residential App Recy - Elec'!G52 + 'Nonresidential Equipment - Elec'!G52 + 'Nonres Energy Solutions - Elec'!G52 + 'Comm New Construction - Elec'!G52</f>
        <v>45144615.775436819</v>
      </c>
      <c r="H52" s="29">
        <f>'Residential Equipment - Elec'!H52 + 'Res Assessment - Elec'!H52 + 'Residential App Recy - Elec'!H52 + 'Nonresidential Equipment - Elec'!H52 + 'Nonres Energy Solutions - Elec'!H52 + 'Comm New Construction - Elec'!H52</f>
        <v>109210438.55314502</v>
      </c>
      <c r="I52" s="29">
        <f>'Residential Equipment - Elec'!I52 + 'Res Assessment - Elec'!I52 + 'Residential App Recy - Elec'!I52 + 'Nonresidential Equipment - Elec'!I52 + 'Nonres Energy Solutions - Elec'!I52 + 'Comm New Construction - Elec'!I52</f>
        <v>2043344.5869407686</v>
      </c>
      <c r="J52" s="29">
        <f>'Residential Equipment - Elec'!J52 + 'Res Assessment - Elec'!J52 + 'Residential App Recy - Elec'!J52 + 'Nonresidential Equipment - Elec'!J52 + 'Nonres Energy Solutions - Elec'!J52 + 'Comm New Construction - Elec'!J52</f>
        <v>13109418.97783687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D01E3-C799-4F95-AE78-C9E79973DF2B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57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1074178.5046533751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7988772.7999999998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3080834.9099999997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18325936.365466312</v>
      </c>
      <c r="D11" s="28">
        <f>SUM(D51:G51)</f>
        <v>10339736.724047672</v>
      </c>
      <c r="E11" s="28">
        <f>SUM(D51:G51)</f>
        <v>10339736.724047672</v>
      </c>
      <c r="F11" s="28">
        <f>SUM(D51:G51)+I51+C8</f>
        <v>10339736.724047672</v>
      </c>
      <c r="G11" s="29">
        <f>SUM(D52:G52)+I52+J52</f>
        <v>14045761.99563757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7988772.7999999998</v>
      </c>
      <c r="D12" s="55">
        <f>H51+C5+C7</f>
        <v>19400114.870119687</v>
      </c>
      <c r="E12" s="55">
        <f>C5+C7</f>
        <v>4155013.4146533748</v>
      </c>
      <c r="F12" s="55">
        <f>C5+C6</f>
        <v>9062951.3046533745</v>
      </c>
      <c r="G12" s="55">
        <f>C5+C6</f>
        <v>9062951.3046533745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10337163.565466311</v>
      </c>
      <c r="D13" s="28">
        <f>D11-D12</f>
        <v>-9060378.1460720152</v>
      </c>
      <c r="E13" s="28">
        <f>E11-E12</f>
        <v>6184723.3093942972</v>
      </c>
      <c r="F13" s="28">
        <f>F11-F12</f>
        <v>1276785.4193942975</v>
      </c>
      <c r="G13" s="28">
        <f>G11-G12</f>
        <v>4982810.6909841951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2.293961391099558</v>
      </c>
      <c r="D14" s="45">
        <f t="shared" ref="D14:G14" si="0">IFERROR(D11/D12,0)</f>
        <v>0.53297296398863447</v>
      </c>
      <c r="E14" s="45">
        <f t="shared" si="0"/>
        <v>2.4884965924737568</v>
      </c>
      <c r="F14" s="45">
        <f t="shared" si="0"/>
        <v>1.1408796512829913</v>
      </c>
      <c r="G14" s="45">
        <f t="shared" si="0"/>
        <v>1.5498000070270455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39.225970618355326</v>
      </c>
      <c r="D15" s="54">
        <f>IFERROR(D12/B51,"")</f>
        <v>95.257225976940177</v>
      </c>
      <c r="E15" s="54">
        <f>IFERROR(E12/B51,"")</f>
        <v>20.401685991378493</v>
      </c>
      <c r="F15" s="54">
        <f>IFERROR(F12/B51,"")</f>
        <v>44.500334468382725</v>
      </c>
      <c r="G15" s="54">
        <f>IFERROR(G12/B51,"")</f>
        <v>44.500334468382725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27217.201357000005</v>
      </c>
      <c r="C21" s="62">
        <v>3.9357129999999998</v>
      </c>
      <c r="D21" s="29">
        <v>440604.66</v>
      </c>
      <c r="E21" s="29">
        <v>68026.84</v>
      </c>
      <c r="F21" s="29">
        <v>148874.15</v>
      </c>
      <c r="G21" s="29">
        <v>525276.12</v>
      </c>
      <c r="H21" s="29">
        <v>1919340.24</v>
      </c>
      <c r="I21" s="29">
        <v>0</v>
      </c>
      <c r="J21" s="29">
        <f>SUM(D21:G21)*J5</f>
        <v>118278.17700000001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27217.201357000005</v>
      </c>
      <c r="C22" s="62">
        <v>3.9357129999999998</v>
      </c>
      <c r="D22" s="29">
        <v>450518.25</v>
      </c>
      <c r="E22" s="29">
        <v>69557.45</v>
      </c>
      <c r="F22" s="29">
        <v>152223.82</v>
      </c>
      <c r="G22" s="29">
        <v>546154.27</v>
      </c>
      <c r="H22" s="29">
        <v>1948130.35</v>
      </c>
      <c r="I22" s="29">
        <v>0</v>
      </c>
      <c r="J22" s="29">
        <f>SUM(D22:G22)*J5</f>
        <v>121845.37900000002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27217.201357000005</v>
      </c>
      <c r="C23" s="62">
        <v>3.9357129999999998</v>
      </c>
      <c r="D23" s="29">
        <v>460654.91</v>
      </c>
      <c r="E23" s="29">
        <v>71122.5</v>
      </c>
      <c r="F23" s="29">
        <v>155648.85</v>
      </c>
      <c r="G23" s="29">
        <v>565891.09</v>
      </c>
      <c r="H23" s="29">
        <v>1977352.3</v>
      </c>
      <c r="I23" s="29">
        <v>0</v>
      </c>
      <c r="J23" s="29">
        <f>SUM(D23:G23)*J5</f>
        <v>125331.73499999999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27217.201357000005</v>
      </c>
      <c r="C24" s="62">
        <v>3.9357129999999998</v>
      </c>
      <c r="D24" s="29">
        <v>471019.65</v>
      </c>
      <c r="E24" s="29">
        <v>72722.75</v>
      </c>
      <c r="F24" s="29">
        <v>159150.94</v>
      </c>
      <c r="G24" s="29">
        <v>586839.16</v>
      </c>
      <c r="H24" s="29">
        <v>2007012.59</v>
      </c>
      <c r="I24" s="29">
        <v>0</v>
      </c>
      <c r="J24" s="29">
        <f>SUM(D24:G24)*J5</f>
        <v>128973.25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27217.201357000005</v>
      </c>
      <c r="C25" s="62">
        <v>3.9357129999999998</v>
      </c>
      <c r="D25" s="29">
        <v>481617.57</v>
      </c>
      <c r="E25" s="29">
        <v>74359</v>
      </c>
      <c r="F25" s="29">
        <v>162731.82999999999</v>
      </c>
      <c r="G25" s="29">
        <v>638777.77</v>
      </c>
      <c r="H25" s="29">
        <v>2037117.77</v>
      </c>
      <c r="I25" s="29">
        <v>0</v>
      </c>
      <c r="J25" s="29">
        <f>SUM(D25:G25)*J5</f>
        <v>135748.617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27217.201357000005</v>
      </c>
      <c r="C26" s="62">
        <v>3.9357129999999998</v>
      </c>
      <c r="D26" s="29">
        <v>492453.98</v>
      </c>
      <c r="E26" s="29">
        <v>76032.08</v>
      </c>
      <c r="F26" s="29">
        <v>166393.29999999999</v>
      </c>
      <c r="G26" s="29">
        <v>727372.94</v>
      </c>
      <c r="H26" s="29">
        <v>2067674.54</v>
      </c>
      <c r="I26" s="29">
        <v>0</v>
      </c>
      <c r="J26" s="29">
        <f>SUM(D26:G26)*J5</f>
        <v>146225.22999999998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27217.201357000005</v>
      </c>
      <c r="C27" s="62">
        <v>3.9357129999999998</v>
      </c>
      <c r="D27" s="29">
        <v>503534.19</v>
      </c>
      <c r="E27" s="29">
        <v>77742.820000000007</v>
      </c>
      <c r="F27" s="29">
        <v>170137.15</v>
      </c>
      <c r="G27" s="29">
        <v>755886.26</v>
      </c>
      <c r="H27" s="29">
        <v>2098689.6800000002</v>
      </c>
      <c r="I27" s="29">
        <v>0</v>
      </c>
      <c r="J27" s="29">
        <f>SUM(D27:G27)*J5</f>
        <v>150730.04199999999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27217.201357000005</v>
      </c>
      <c r="C28" s="62">
        <v>3.9357129999999998</v>
      </c>
      <c r="D28" s="29">
        <v>514863.71</v>
      </c>
      <c r="E28" s="29">
        <v>79492.03</v>
      </c>
      <c r="F28" s="29">
        <v>173965.23</v>
      </c>
      <c r="G28" s="29">
        <v>798247.77</v>
      </c>
      <c r="H28" s="29">
        <v>2130169.9900000002</v>
      </c>
      <c r="I28" s="29">
        <v>0</v>
      </c>
      <c r="J28" s="29">
        <f>SUM(D28:G28)*J5</f>
        <v>156656.87400000001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27217.201357000005</v>
      </c>
      <c r="C29" s="62">
        <v>3.9357129999999998</v>
      </c>
      <c r="D29" s="29">
        <v>526448.16</v>
      </c>
      <c r="E29" s="29">
        <v>81280.61</v>
      </c>
      <c r="F29" s="29">
        <v>177879.46</v>
      </c>
      <c r="G29" s="29">
        <v>828051.57</v>
      </c>
      <c r="H29" s="29">
        <v>2162122.56</v>
      </c>
      <c r="I29" s="29">
        <v>0</v>
      </c>
      <c r="J29" s="29">
        <f>SUM(D29:G29)*J5</f>
        <v>161365.97999999998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27217.201357000005</v>
      </c>
      <c r="C30" s="62">
        <v>3.9357129999999998</v>
      </c>
      <c r="D30" s="29">
        <v>538293.22</v>
      </c>
      <c r="E30" s="29">
        <v>83109.399999999994</v>
      </c>
      <c r="F30" s="29">
        <v>181881.74</v>
      </c>
      <c r="G30" s="29">
        <v>865530.16</v>
      </c>
      <c r="H30" s="29">
        <v>2194554.39</v>
      </c>
      <c r="I30" s="29">
        <v>0</v>
      </c>
      <c r="J30" s="29">
        <f>SUM(D30:G30)*J5</f>
        <v>166881.45200000002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42.395507999999985</v>
      </c>
      <c r="C31" s="62">
        <v>3.1006499999999992E-2</v>
      </c>
      <c r="D31" s="29">
        <v>4336.22</v>
      </c>
      <c r="E31" s="29">
        <v>669.49</v>
      </c>
      <c r="F31" s="29">
        <v>1465.15</v>
      </c>
      <c r="G31" s="29">
        <v>1769.06</v>
      </c>
      <c r="H31" s="29">
        <v>4238</v>
      </c>
      <c r="I31" s="29">
        <v>0</v>
      </c>
      <c r="J31" s="29">
        <f>SUM(D31:G31)*J5</f>
        <v>823.99200000000008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42.395507999999985</v>
      </c>
      <c r="C32" s="62">
        <v>3.1006499999999992E-2</v>
      </c>
      <c r="D32" s="29">
        <v>4433.79</v>
      </c>
      <c r="E32" s="29">
        <v>684.55</v>
      </c>
      <c r="F32" s="29">
        <v>1498.11</v>
      </c>
      <c r="G32" s="29">
        <v>1899.23</v>
      </c>
      <c r="H32" s="29">
        <v>4301.57</v>
      </c>
      <c r="I32" s="29">
        <v>0</v>
      </c>
      <c r="J32" s="29">
        <f>SUM(D32:G32)*J5</f>
        <v>851.5680000000001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42.395507999999985</v>
      </c>
      <c r="C33" s="62">
        <v>3.1006499999999992E-2</v>
      </c>
      <c r="D33" s="29">
        <v>4533.55</v>
      </c>
      <c r="E33" s="29">
        <v>699.95</v>
      </c>
      <c r="F33" s="29">
        <v>1531.82</v>
      </c>
      <c r="G33" s="29">
        <v>1994.56</v>
      </c>
      <c r="H33" s="29">
        <v>4366.09</v>
      </c>
      <c r="I33" s="29">
        <v>0</v>
      </c>
      <c r="J33" s="29">
        <f>SUM(D33:G33)*J5</f>
        <v>875.98799999999994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42.395507999999985</v>
      </c>
      <c r="C34" s="62">
        <v>3.1006499999999992E-2</v>
      </c>
      <c r="D34" s="29">
        <v>4635.55</v>
      </c>
      <c r="E34" s="29">
        <v>715.7</v>
      </c>
      <c r="F34" s="29">
        <v>1566.29</v>
      </c>
      <c r="G34" s="29">
        <v>2333.0700000000002</v>
      </c>
      <c r="H34" s="29">
        <v>4431.58</v>
      </c>
      <c r="I34" s="29">
        <v>0</v>
      </c>
      <c r="J34" s="29">
        <f>SUM(D34:G34)*J5</f>
        <v>925.06100000000015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42.395507999999985</v>
      </c>
      <c r="C35" s="62">
        <v>3.1006499999999992E-2</v>
      </c>
      <c r="D35" s="29">
        <v>4739.8500000000004</v>
      </c>
      <c r="E35" s="29">
        <v>731.81</v>
      </c>
      <c r="F35" s="29">
        <v>1601.53</v>
      </c>
      <c r="G35" s="29">
        <v>2423.9</v>
      </c>
      <c r="H35" s="29">
        <v>4498.0600000000004</v>
      </c>
      <c r="I35" s="29">
        <v>0</v>
      </c>
      <c r="J35" s="29">
        <f>SUM(D35:G35)*J5</f>
        <v>949.70900000000006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203660.29633086373</v>
      </c>
      <c r="C51" s="62">
        <f>C21+NPV(J3,C22:C50)</f>
        <v>29.50475542155398</v>
      </c>
      <c r="D51" s="29">
        <f>D21+NPV(J3,D22:D50)</f>
        <v>3614240.5821360135</v>
      </c>
      <c r="E51" s="29">
        <f>E21+NPV(J3,E22:E50)</f>
        <v>558018.15024886245</v>
      </c>
      <c r="F51" s="29">
        <f>F21+NPV(J3,F22:F50)</f>
        <v>1221201.2870264209</v>
      </c>
      <c r="G51" s="29">
        <f>G21+NPV(J3,G22:G50)</f>
        <v>4946276.7046363745</v>
      </c>
      <c r="H51" s="29">
        <f>H21+NPV(J3,H22:H50)</f>
        <v>15245101.455466313</v>
      </c>
      <c r="I51" s="29">
        <f>I21+NPV(J3,I22:I50)</f>
        <v>0</v>
      </c>
      <c r="J51" s="29">
        <f>J21+NPV(J3,J22:J50)</f>
        <v>1033973.6724047672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247428.23509489559</v>
      </c>
      <c r="C52" s="64">
        <f>C21+NPV(J4,C22:C50)</f>
        <v>35.874923041162504</v>
      </c>
      <c r="D52" s="29">
        <f>D21+NPV(J4,D22:D50)</f>
        <v>4433217.4196806308</v>
      </c>
      <c r="E52" s="29">
        <f>E21+NPV(J4,E22:E50)</f>
        <v>684463.51011662849</v>
      </c>
      <c r="F52" s="29">
        <f>F21+NPV(J4,F22:F50)</f>
        <v>1497922.0877101934</v>
      </c>
      <c r="G52" s="29">
        <f>G21+NPV(J4,G22:G50)</f>
        <v>6153271.5239812462</v>
      </c>
      <c r="H52" s="29">
        <f>H21+NPV(J4,H22:H50)</f>
        <v>18629315.636291243</v>
      </c>
      <c r="I52" s="29">
        <f>I21+NPV(J4,I22:I50)</f>
        <v>0</v>
      </c>
      <c r="J52" s="29">
        <f>J21+NPV(J4,J22:J50)</f>
        <v>1276887.4541488697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CEEE-C284-4EF4-B311-70C6883BDD98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58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1580208.3384052981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3055474.3100000015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3054469.3100000015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18366519.464974888</v>
      </c>
      <c r="D11" s="28">
        <f>SUM(D51:G51)</f>
        <v>11127008.760282788</v>
      </c>
      <c r="E11" s="28">
        <f>SUM(D51:G51)</f>
        <v>11127008.760282788</v>
      </c>
      <c r="F11" s="28">
        <f>SUM(D51:G51)+I51+C8</f>
        <v>11127008.760282788</v>
      </c>
      <c r="G11" s="29">
        <f>SUM(D52:G52)+I52+J52</f>
        <v>16998984.182301767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3055474.3100000015</v>
      </c>
      <c r="D12" s="55">
        <f>H51+C5+C7</f>
        <v>19946727.803380188</v>
      </c>
      <c r="E12" s="55">
        <f>C5+C7</f>
        <v>4634677.6484052995</v>
      </c>
      <c r="F12" s="55">
        <f>C5+C6</f>
        <v>4635682.6484052995</v>
      </c>
      <c r="G12" s="55">
        <f>C5+C6</f>
        <v>4635682.6484052995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15311045.154974885</v>
      </c>
      <c r="D13" s="28">
        <f>D11-D12</f>
        <v>-8819719.0430973992</v>
      </c>
      <c r="E13" s="28">
        <f>E11-E12</f>
        <v>6492331.1118774889</v>
      </c>
      <c r="F13" s="28">
        <f>F11-F12</f>
        <v>6491326.1118774889</v>
      </c>
      <c r="G13" s="28">
        <f>G11-G12</f>
        <v>12363301.533896469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6.0110207455728464</v>
      </c>
      <c r="D14" s="45">
        <f t="shared" ref="D14:G14" si="0">IFERROR(D11/D12,0)</f>
        <v>0.55783629625693276</v>
      </c>
      <c r="E14" s="45">
        <f t="shared" si="0"/>
        <v>2.4008161094248637</v>
      </c>
      <c r="F14" s="45">
        <f t="shared" si="0"/>
        <v>2.4002956207777815</v>
      </c>
      <c r="G14" s="45">
        <f t="shared" si="0"/>
        <v>3.6669861747653307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14.502489368123809</v>
      </c>
      <c r="D15" s="54">
        <f>IFERROR(D12/B51,"")</f>
        <v>94.675058124570072</v>
      </c>
      <c r="E15" s="54">
        <f>IFERROR(E12/B51,"")</f>
        <v>21.998012911022929</v>
      </c>
      <c r="F15" s="54">
        <f>IFERROR(F12/B51,"")</f>
        <v>22.002783038452005</v>
      </c>
      <c r="G15" s="54">
        <f>IFERROR(G12/B51,"")</f>
        <v>22.002783038452005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21770.289865900002</v>
      </c>
      <c r="C21" s="62">
        <v>2.9163476999999993</v>
      </c>
      <c r="D21" s="29">
        <v>326486.3</v>
      </c>
      <c r="E21" s="29">
        <v>50407.63</v>
      </c>
      <c r="F21" s="29">
        <v>110315.14</v>
      </c>
      <c r="G21" s="29">
        <v>412650.62</v>
      </c>
      <c r="H21" s="29">
        <v>1449802.44</v>
      </c>
      <c r="I21" s="29">
        <v>0</v>
      </c>
      <c r="J21" s="29">
        <f>SUM(D21:G21)*J5</f>
        <v>89985.968999999997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21770.289865900002</v>
      </c>
      <c r="C22" s="62">
        <v>2.9163476999999993</v>
      </c>
      <c r="D22" s="29">
        <v>333832.24</v>
      </c>
      <c r="E22" s="29">
        <v>51541.8</v>
      </c>
      <c r="F22" s="29">
        <v>112797.24</v>
      </c>
      <c r="G22" s="29">
        <v>429459.93</v>
      </c>
      <c r="H22" s="29">
        <v>1471549.48</v>
      </c>
      <c r="I22" s="29">
        <v>0</v>
      </c>
      <c r="J22" s="29">
        <f>SUM(D22:G22)*J5</f>
        <v>92763.120999999999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21770.289865900002</v>
      </c>
      <c r="C23" s="62">
        <v>2.9163476999999993</v>
      </c>
      <c r="D23" s="29">
        <v>341343.45</v>
      </c>
      <c r="E23" s="29">
        <v>52701.48</v>
      </c>
      <c r="F23" s="29">
        <v>115335.18</v>
      </c>
      <c r="G23" s="29">
        <v>444831.33</v>
      </c>
      <c r="H23" s="29">
        <v>1493622.71</v>
      </c>
      <c r="I23" s="29">
        <v>0</v>
      </c>
      <c r="J23" s="29">
        <f>SUM(D23:G23)*J5</f>
        <v>95421.144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21770.289865900002</v>
      </c>
      <c r="C24" s="62">
        <v>2.9163476999999993</v>
      </c>
      <c r="D24" s="29">
        <v>349023.67</v>
      </c>
      <c r="E24" s="29">
        <v>53887.27</v>
      </c>
      <c r="F24" s="29">
        <v>117930.22</v>
      </c>
      <c r="G24" s="29">
        <v>461593.07</v>
      </c>
      <c r="H24" s="29">
        <v>1516027.06</v>
      </c>
      <c r="I24" s="29">
        <v>0</v>
      </c>
      <c r="J24" s="29">
        <f>SUM(D24:G24)*J5</f>
        <v>98243.42300000001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21770.289865900002</v>
      </c>
      <c r="C25" s="62">
        <v>2.9163476999999993</v>
      </c>
      <c r="D25" s="29">
        <v>356876.72</v>
      </c>
      <c r="E25" s="29">
        <v>55099.73</v>
      </c>
      <c r="F25" s="29">
        <v>120583.64</v>
      </c>
      <c r="G25" s="29">
        <v>501511.2</v>
      </c>
      <c r="H25" s="29">
        <v>1538767.46</v>
      </c>
      <c r="I25" s="29">
        <v>0</v>
      </c>
      <c r="J25" s="29">
        <f>SUM(D25:G25)*J5</f>
        <v>103407.12900000002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21770.289865900002</v>
      </c>
      <c r="C26" s="62">
        <v>2.9163476999999993</v>
      </c>
      <c r="D26" s="29">
        <v>364906.43</v>
      </c>
      <c r="E26" s="29">
        <v>56339.48</v>
      </c>
      <c r="F26" s="29">
        <v>123296.76</v>
      </c>
      <c r="G26" s="29">
        <v>570932.56999999995</v>
      </c>
      <c r="H26" s="29">
        <v>1561848.98</v>
      </c>
      <c r="I26" s="29">
        <v>0</v>
      </c>
      <c r="J26" s="29">
        <f>SUM(D26:G26)*J5</f>
        <v>111547.52399999998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21770.289865900002</v>
      </c>
      <c r="C27" s="62">
        <v>2.9163476999999993</v>
      </c>
      <c r="D27" s="29">
        <v>373116.84</v>
      </c>
      <c r="E27" s="29">
        <v>57607.11</v>
      </c>
      <c r="F27" s="29">
        <v>126070.95</v>
      </c>
      <c r="G27" s="29">
        <v>593388.77</v>
      </c>
      <c r="H27" s="29">
        <v>1585276.71</v>
      </c>
      <c r="I27" s="29">
        <v>0</v>
      </c>
      <c r="J27" s="29">
        <f>SUM(D27:G27)*J5</f>
        <v>115018.367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21770.289865900002</v>
      </c>
      <c r="C28" s="62">
        <v>2.9163476999999993</v>
      </c>
      <c r="D28" s="29">
        <v>381511.98</v>
      </c>
      <c r="E28" s="29">
        <v>58903.28</v>
      </c>
      <c r="F28" s="29">
        <v>128907.55</v>
      </c>
      <c r="G28" s="29">
        <v>626986.34</v>
      </c>
      <c r="H28" s="29">
        <v>1609055.86</v>
      </c>
      <c r="I28" s="29">
        <v>0</v>
      </c>
      <c r="J28" s="29">
        <f>SUM(D28:G28)*J5</f>
        <v>119630.91499999999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21770.289865900002</v>
      </c>
      <c r="C29" s="62">
        <v>2.9163476999999993</v>
      </c>
      <c r="D29" s="29">
        <v>390095.97</v>
      </c>
      <c r="E29" s="29">
        <v>60228.59</v>
      </c>
      <c r="F29" s="29">
        <v>131807.97</v>
      </c>
      <c r="G29" s="29">
        <v>651607.17000000004</v>
      </c>
      <c r="H29" s="29">
        <v>1633191.7</v>
      </c>
      <c r="I29" s="29">
        <v>0</v>
      </c>
      <c r="J29" s="29">
        <f>SUM(D29:G29)*J5</f>
        <v>123373.97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21770.289865900002</v>
      </c>
      <c r="C30" s="62">
        <v>2.9163476999999993</v>
      </c>
      <c r="D30" s="29">
        <v>398873.15</v>
      </c>
      <c r="E30" s="29">
        <v>61583.74</v>
      </c>
      <c r="F30" s="29">
        <v>134773.64000000001</v>
      </c>
      <c r="G30" s="29">
        <v>681083.72</v>
      </c>
      <c r="H30" s="29">
        <v>1657689.58</v>
      </c>
      <c r="I30" s="29">
        <v>0</v>
      </c>
      <c r="J30" s="29">
        <f>SUM(D30:G30)*J5</f>
        <v>127631.425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21770.289865900002</v>
      </c>
      <c r="C31" s="62">
        <v>2.9163476999999993</v>
      </c>
      <c r="D31" s="29">
        <v>407847.8</v>
      </c>
      <c r="E31" s="29">
        <v>62969.38</v>
      </c>
      <c r="F31" s="29">
        <v>137806.04999999999</v>
      </c>
      <c r="G31" s="29">
        <v>728952.33</v>
      </c>
      <c r="H31" s="29">
        <v>1682554.92</v>
      </c>
      <c r="I31" s="29">
        <v>0</v>
      </c>
      <c r="J31" s="29">
        <f>SUM(D31:G31)*J5</f>
        <v>133757.55600000001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21770.289865900002</v>
      </c>
      <c r="C32" s="62">
        <v>2.9163476999999993</v>
      </c>
      <c r="D32" s="29">
        <v>417024.36</v>
      </c>
      <c r="E32" s="29">
        <v>64386.2</v>
      </c>
      <c r="F32" s="29">
        <v>140906.70000000001</v>
      </c>
      <c r="G32" s="29">
        <v>778307.09</v>
      </c>
      <c r="H32" s="29">
        <v>1707793.25</v>
      </c>
      <c r="I32" s="29">
        <v>0</v>
      </c>
      <c r="J32" s="29">
        <f>SUM(D32:G32)*J5</f>
        <v>140062.43500000003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21770.289865900002</v>
      </c>
      <c r="C33" s="62">
        <v>2.9163476999999993</v>
      </c>
      <c r="D33" s="29">
        <v>426407.43</v>
      </c>
      <c r="E33" s="29">
        <v>65834.87</v>
      </c>
      <c r="F33" s="29">
        <v>144077.09</v>
      </c>
      <c r="G33" s="29">
        <v>812079.45</v>
      </c>
      <c r="H33" s="29">
        <v>1733410.15</v>
      </c>
      <c r="I33" s="29">
        <v>0</v>
      </c>
      <c r="J33" s="29">
        <f>SUM(D33:G33)*J5</f>
        <v>144839.88399999999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21770.289865900002</v>
      </c>
      <c r="C34" s="62">
        <v>2.9163476999999993</v>
      </c>
      <c r="D34" s="29">
        <v>436001.58</v>
      </c>
      <c r="E34" s="29">
        <v>67316.160000000003</v>
      </c>
      <c r="F34" s="29">
        <v>147318.82999999999</v>
      </c>
      <c r="G34" s="29">
        <v>960539.15</v>
      </c>
      <c r="H34" s="29">
        <v>1759411.3</v>
      </c>
      <c r="I34" s="29">
        <v>0</v>
      </c>
      <c r="J34" s="29">
        <f>SUM(D34:G34)*J5</f>
        <v>161117.57200000001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21770.289865900002</v>
      </c>
      <c r="C35" s="62">
        <v>2.9163476999999993</v>
      </c>
      <c r="D35" s="29">
        <v>445811.62</v>
      </c>
      <c r="E35" s="29">
        <v>68830.77</v>
      </c>
      <c r="F35" s="29">
        <v>150633.5</v>
      </c>
      <c r="G35" s="29">
        <v>1007029.16</v>
      </c>
      <c r="H35" s="29">
        <v>1785802.47</v>
      </c>
      <c r="I35" s="29">
        <v>0</v>
      </c>
      <c r="J35" s="29">
        <f>SUM(D35:G35)*J5</f>
        <v>167230.505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210686.19548281655</v>
      </c>
      <c r="C51" s="62">
        <f>C21+NPV(J3,C22:C50)</f>
        <v>28.223519549020072</v>
      </c>
      <c r="D51" s="29">
        <f>D21+NPV(J3,D22:D50)</f>
        <v>3605757.7332485062</v>
      </c>
      <c r="E51" s="29">
        <f>E21+NPV(J3,E22:E50)</f>
        <v>556708.46147743135</v>
      </c>
      <c r="F51" s="29">
        <f>F21+NPV(J3,F22:F50)</f>
        <v>1218335.0214377076</v>
      </c>
      <c r="G51" s="29">
        <f>G21+NPV(J3,G22:G50)</f>
        <v>5746207.5441191439</v>
      </c>
      <c r="H51" s="29">
        <f>H21+NPV(J3,H22:H50)</f>
        <v>15312050.154974887</v>
      </c>
      <c r="I51" s="29">
        <f>I21+NPV(J3,I22:I50)</f>
        <v>0</v>
      </c>
      <c r="J51" s="29">
        <f>J21+NPV(J3,J22:J50)</f>
        <v>1112700.8760282788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281654.7218749465</v>
      </c>
      <c r="C52" s="64">
        <f>C21+NPV(J4,C22:C50)</f>
        <v>37.730462267328306</v>
      </c>
      <c r="D52" s="29">
        <f>D21+NPV(J4,D22:D50)</f>
        <v>4914101.5146634923</v>
      </c>
      <c r="E52" s="29">
        <f>E21+NPV(J4,E22:E50)</f>
        <v>758709.28811361047</v>
      </c>
      <c r="F52" s="29">
        <f>F21+NPV(J4,F22:F50)</f>
        <v>1660406.0535039578</v>
      </c>
      <c r="G52" s="29">
        <f>G21+NPV(J4,G22:G50)</f>
        <v>8120405.1276296386</v>
      </c>
      <c r="H52" s="29">
        <f>H21+NPV(J4,H22:H50)</f>
        <v>20734690.766604129</v>
      </c>
      <c r="I52" s="29">
        <f>I21+NPV(J4,I22:I50)</f>
        <v>0</v>
      </c>
      <c r="J52" s="29">
        <f>J21+NPV(J4,J22:J50)</f>
        <v>1545362.1983910701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9AB7D-698C-4A0C-8F1C-07B1044FE20F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59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1504484.4715996403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5006337.6800000006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5006337.6800000006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42765941.104227759</v>
      </c>
      <c r="D11" s="28">
        <f>SUM(D51:G51)</f>
        <v>55139049.759978279</v>
      </c>
      <c r="E11" s="28">
        <f>SUM(D51:G51)</f>
        <v>55139049.759978279</v>
      </c>
      <c r="F11" s="28">
        <f>SUM(D51:G51)+I51+C8</f>
        <v>55139049.759978279</v>
      </c>
      <c r="G11" s="29">
        <f>SUM(D52:G52)+I52+J52</f>
        <v>103464877.64860508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5006337.6800000006</v>
      </c>
      <c r="D12" s="55">
        <f>H51+C5+C7</f>
        <v>44270425.575827397</v>
      </c>
      <c r="E12" s="55">
        <f>C5+C7</f>
        <v>6510822.151599641</v>
      </c>
      <c r="F12" s="55">
        <f>C5+C6</f>
        <v>6510822.151599641</v>
      </c>
      <c r="G12" s="55">
        <f>C5+C6</f>
        <v>6510822.151599641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37759603.424227759</v>
      </c>
      <c r="D13" s="28">
        <f>D11-D12</f>
        <v>10868624.184150882</v>
      </c>
      <c r="E13" s="28">
        <f>E11-E12</f>
        <v>48628227.608378641</v>
      </c>
      <c r="F13" s="28">
        <f>F11-F12</f>
        <v>48628227.608378641</v>
      </c>
      <c r="G13" s="28">
        <f>G11-G12</f>
        <v>96954055.497005433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8.542360471423045</v>
      </c>
      <c r="D14" s="45">
        <f t="shared" ref="D14:G14" si="0">IFERROR(D11/D12,0)</f>
        <v>1.245505301627039</v>
      </c>
      <c r="E14" s="45">
        <f t="shared" si="0"/>
        <v>8.468830583312922</v>
      </c>
      <c r="F14" s="45">
        <f t="shared" si="0"/>
        <v>8.468830583312922</v>
      </c>
      <c r="G14" s="45">
        <f t="shared" si="0"/>
        <v>15.891215462425869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10.634023142511687</v>
      </c>
      <c r="D15" s="54">
        <f>IFERROR(D12/B51,"")</f>
        <v>94.035352825458986</v>
      </c>
      <c r="E15" s="54">
        <f>IFERROR(E12/B51,"")</f>
        <v>13.829717023180967</v>
      </c>
      <c r="F15" s="54">
        <f>IFERROR(F12/B51,"")</f>
        <v>13.829717023180967</v>
      </c>
      <c r="G15" s="54">
        <f>IFERROR(G12/B51,"")</f>
        <v>13.829717023180967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38152.273999999998</v>
      </c>
      <c r="C21" s="62">
        <v>15.648</v>
      </c>
      <c r="D21" s="29">
        <v>1751799.87</v>
      </c>
      <c r="E21" s="29">
        <v>270467.90999999997</v>
      </c>
      <c r="F21" s="29">
        <v>591908.63</v>
      </c>
      <c r="G21" s="29">
        <v>707136.1</v>
      </c>
      <c r="H21" s="29">
        <v>2679212.7400000002</v>
      </c>
      <c r="I21" s="29">
        <v>0</v>
      </c>
      <c r="J21" s="29">
        <f>SUM(D21:G21)*J5</f>
        <v>332131.25100000005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38152.273999999998</v>
      </c>
      <c r="C22" s="62">
        <v>15.648</v>
      </c>
      <c r="D22" s="29">
        <v>1791215.36</v>
      </c>
      <c r="E22" s="29">
        <v>276553.44</v>
      </c>
      <c r="F22" s="29">
        <v>605226.56999999995</v>
      </c>
      <c r="G22" s="29">
        <v>738157.63</v>
      </c>
      <c r="H22" s="29">
        <v>2719400.93</v>
      </c>
      <c r="I22" s="29">
        <v>0</v>
      </c>
      <c r="J22" s="29">
        <f>SUM(D22:G22)*J5</f>
        <v>341115.30000000005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38152.273999999998</v>
      </c>
      <c r="C23" s="62">
        <v>15.648</v>
      </c>
      <c r="D23" s="29">
        <v>1831517.71</v>
      </c>
      <c r="E23" s="29">
        <v>282775.89</v>
      </c>
      <c r="F23" s="29">
        <v>618844.16000000003</v>
      </c>
      <c r="G23" s="29">
        <v>763671.51</v>
      </c>
      <c r="H23" s="29">
        <v>2760191.94</v>
      </c>
      <c r="I23" s="29">
        <v>0</v>
      </c>
      <c r="J23" s="29">
        <f>SUM(D23:G23)*J5</f>
        <v>349680.92700000008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38152.273999999998</v>
      </c>
      <c r="C24" s="62">
        <v>15.648</v>
      </c>
      <c r="D24" s="29">
        <v>1872726.85</v>
      </c>
      <c r="E24" s="29">
        <v>289138.34999999998</v>
      </c>
      <c r="F24" s="29">
        <v>632768.16</v>
      </c>
      <c r="G24" s="29">
        <v>792895.66</v>
      </c>
      <c r="H24" s="29">
        <v>2801594.82</v>
      </c>
      <c r="I24" s="29">
        <v>0</v>
      </c>
      <c r="J24" s="29">
        <f>SUM(D24:G24)*J5</f>
        <v>358752.90200000006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38152.273999999998</v>
      </c>
      <c r="C25" s="62">
        <v>15.648</v>
      </c>
      <c r="D25" s="29">
        <v>1914863.2</v>
      </c>
      <c r="E25" s="29">
        <v>295643.96000000002</v>
      </c>
      <c r="F25" s="29">
        <v>647005.44999999995</v>
      </c>
      <c r="G25" s="29">
        <v>860788.39</v>
      </c>
      <c r="H25" s="29">
        <v>2843618.73</v>
      </c>
      <c r="I25" s="29">
        <v>0</v>
      </c>
      <c r="J25" s="29">
        <f>SUM(D25:G25)*J5</f>
        <v>371830.10000000009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38152.273999999998</v>
      </c>
      <c r="C26" s="62">
        <v>15.648</v>
      </c>
      <c r="D26" s="29">
        <v>1957947.63</v>
      </c>
      <c r="E26" s="29">
        <v>302295.95</v>
      </c>
      <c r="F26" s="29">
        <v>661563.06999999995</v>
      </c>
      <c r="G26" s="29">
        <v>978291.01</v>
      </c>
      <c r="H26" s="29">
        <v>2886273.02</v>
      </c>
      <c r="I26" s="29">
        <v>0</v>
      </c>
      <c r="J26" s="29">
        <f>SUM(D26:G26)*J5</f>
        <v>390009.76600000006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38152.273999999998</v>
      </c>
      <c r="C27" s="62">
        <v>15.648</v>
      </c>
      <c r="D27" s="29">
        <v>2002001.45</v>
      </c>
      <c r="E27" s="29">
        <v>309097.61</v>
      </c>
      <c r="F27" s="29">
        <v>676448.24</v>
      </c>
      <c r="G27" s="29">
        <v>1015911.87</v>
      </c>
      <c r="H27" s="29">
        <v>2929567.11</v>
      </c>
      <c r="I27" s="29">
        <v>0</v>
      </c>
      <c r="J27" s="29">
        <f>SUM(D27:G27)*J5</f>
        <v>400345.91700000002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38152.273999999998</v>
      </c>
      <c r="C28" s="62">
        <v>15.648</v>
      </c>
      <c r="D28" s="29">
        <v>2047046.48</v>
      </c>
      <c r="E28" s="29">
        <v>316052.31</v>
      </c>
      <c r="F28" s="29">
        <v>691668.32</v>
      </c>
      <c r="G28" s="29">
        <v>1075338.69</v>
      </c>
      <c r="H28" s="29">
        <v>2973510.62</v>
      </c>
      <c r="I28" s="29">
        <v>0</v>
      </c>
      <c r="J28" s="29">
        <f>SUM(D28:G28)*J5</f>
        <v>413010.58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38152.273999999998</v>
      </c>
      <c r="C29" s="62">
        <v>15.648</v>
      </c>
      <c r="D29" s="29">
        <v>2093105.03</v>
      </c>
      <c r="E29" s="29">
        <v>323163.48</v>
      </c>
      <c r="F29" s="29">
        <v>707230.86</v>
      </c>
      <c r="G29" s="29">
        <v>1120246.9099999999</v>
      </c>
      <c r="H29" s="29">
        <v>3018113.28</v>
      </c>
      <c r="I29" s="29">
        <v>0</v>
      </c>
      <c r="J29" s="29">
        <f>SUM(D29:G29)*J5</f>
        <v>424374.62799999997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38152.273999999998</v>
      </c>
      <c r="C30" s="62">
        <v>15.648</v>
      </c>
      <c r="D30" s="29">
        <v>2140199.89</v>
      </c>
      <c r="E30" s="29">
        <v>330434.65999999997</v>
      </c>
      <c r="F30" s="29">
        <v>723143.55</v>
      </c>
      <c r="G30" s="29">
        <v>1170722.6000000001</v>
      </c>
      <c r="H30" s="29">
        <v>3063384.98</v>
      </c>
      <c r="I30" s="29">
        <v>0</v>
      </c>
      <c r="J30" s="29">
        <f>SUM(D30:G30)*J5</f>
        <v>436450.07000000012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38152.273999999998</v>
      </c>
      <c r="C31" s="62">
        <v>15.648</v>
      </c>
      <c r="D31" s="29">
        <v>2188354.39</v>
      </c>
      <c r="E31" s="29">
        <v>337869.45</v>
      </c>
      <c r="F31" s="29">
        <v>739414.28</v>
      </c>
      <c r="G31" s="29">
        <v>1252432.7</v>
      </c>
      <c r="H31" s="29">
        <v>3109335.76</v>
      </c>
      <c r="I31" s="29">
        <v>0</v>
      </c>
      <c r="J31" s="29">
        <f>SUM(D31:G31)*J5</f>
        <v>451807.08200000005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38152.273999999998</v>
      </c>
      <c r="C32" s="62">
        <v>15.648</v>
      </c>
      <c r="D32" s="29">
        <v>2237592.36</v>
      </c>
      <c r="E32" s="29">
        <v>345471.51</v>
      </c>
      <c r="F32" s="29">
        <v>756051.1</v>
      </c>
      <c r="G32" s="29">
        <v>1336676.3600000001</v>
      </c>
      <c r="H32" s="29">
        <v>3155975.79</v>
      </c>
      <c r="I32" s="29">
        <v>0</v>
      </c>
      <c r="J32" s="29">
        <f>SUM(D32:G32)*J5</f>
        <v>467579.13300000003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38152.273999999998</v>
      </c>
      <c r="C33" s="62">
        <v>15.648</v>
      </c>
      <c r="D33" s="29">
        <v>2287938.19</v>
      </c>
      <c r="E33" s="29">
        <v>353244.62</v>
      </c>
      <c r="F33" s="29">
        <v>773062.25</v>
      </c>
      <c r="G33" s="29">
        <v>1394223.93</v>
      </c>
      <c r="H33" s="29">
        <v>3203315.43</v>
      </c>
      <c r="I33" s="29">
        <v>0</v>
      </c>
      <c r="J33" s="29">
        <f>SUM(D33:G33)*J5</f>
        <v>480846.89900000003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38152.273999999998</v>
      </c>
      <c r="C34" s="62">
        <v>15.648</v>
      </c>
      <c r="D34" s="29">
        <v>2339416.81</v>
      </c>
      <c r="E34" s="29">
        <v>361192.61</v>
      </c>
      <c r="F34" s="29">
        <v>790456.15</v>
      </c>
      <c r="G34" s="29">
        <v>1650179.11</v>
      </c>
      <c r="H34" s="29">
        <v>3251365.16</v>
      </c>
      <c r="I34" s="29">
        <v>0</v>
      </c>
      <c r="J34" s="29">
        <f>SUM(D34:G34)*J5</f>
        <v>514124.46799999999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38152.273999999998</v>
      </c>
      <c r="C35" s="62">
        <v>15.648</v>
      </c>
      <c r="D35" s="29">
        <v>2392053.6800000002</v>
      </c>
      <c r="E35" s="29">
        <v>369319.45</v>
      </c>
      <c r="F35" s="29">
        <v>808241.41</v>
      </c>
      <c r="G35" s="29">
        <v>1728971.53</v>
      </c>
      <c r="H35" s="29">
        <v>3300135.64</v>
      </c>
      <c r="I35" s="29">
        <v>0</v>
      </c>
      <c r="J35" s="29">
        <f>SUM(D35:G35)*J5</f>
        <v>529858.60700000008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38152.273999999998</v>
      </c>
      <c r="C36" s="62">
        <v>15.648</v>
      </c>
      <c r="D36" s="29">
        <v>2445874.89</v>
      </c>
      <c r="E36" s="29">
        <v>377629.14</v>
      </c>
      <c r="F36" s="29">
        <v>826426.85</v>
      </c>
      <c r="G36" s="29">
        <v>1868722.61</v>
      </c>
      <c r="H36" s="29">
        <v>3349637.67</v>
      </c>
      <c r="I36" s="29">
        <v>0</v>
      </c>
      <c r="J36" s="29">
        <f>SUM(D36:G36)*J5</f>
        <v>551865.34900000005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38152.273999999998</v>
      </c>
      <c r="C37" s="62">
        <v>15.648</v>
      </c>
      <c r="D37" s="29">
        <v>2500907.0699999998</v>
      </c>
      <c r="E37" s="29">
        <v>386125.79</v>
      </c>
      <c r="F37" s="29">
        <v>845021.45</v>
      </c>
      <c r="G37" s="29">
        <v>1992197.21</v>
      </c>
      <c r="H37" s="29">
        <v>3399882.24</v>
      </c>
      <c r="I37" s="29">
        <v>0</v>
      </c>
      <c r="J37" s="29">
        <f>SUM(D37:G37)*J5</f>
        <v>572425.152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38152.273999999998</v>
      </c>
      <c r="C38" s="62">
        <v>15.648</v>
      </c>
      <c r="D38" s="29">
        <v>2557177.48</v>
      </c>
      <c r="E38" s="29">
        <v>394813.63</v>
      </c>
      <c r="F38" s="29">
        <v>864034.43</v>
      </c>
      <c r="G38" s="29">
        <v>2099906.5</v>
      </c>
      <c r="H38" s="29">
        <v>3450880.47</v>
      </c>
      <c r="I38" s="29">
        <v>0</v>
      </c>
      <c r="J38" s="29">
        <f>SUM(D38:G38)*J5</f>
        <v>591593.20400000003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38152.273999999998</v>
      </c>
      <c r="C39" s="62">
        <v>15.648</v>
      </c>
      <c r="D39" s="29">
        <v>2614713.98</v>
      </c>
      <c r="E39" s="29">
        <v>403696.93</v>
      </c>
      <c r="F39" s="29">
        <v>883475.21</v>
      </c>
      <c r="G39" s="29">
        <v>2147154.39</v>
      </c>
      <c r="H39" s="29">
        <v>3502643.67</v>
      </c>
      <c r="I39" s="29">
        <v>0</v>
      </c>
      <c r="J39" s="29">
        <f>SUM(D39:G39)*J5</f>
        <v>604904.05099999998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38152.273999999998</v>
      </c>
      <c r="C40" s="62">
        <v>15.648</v>
      </c>
      <c r="D40" s="29">
        <v>2673545.04</v>
      </c>
      <c r="E40" s="29">
        <v>412780.11</v>
      </c>
      <c r="F40" s="29">
        <v>903353.4</v>
      </c>
      <c r="G40" s="29">
        <v>2195465.36</v>
      </c>
      <c r="H40" s="29">
        <v>3555183.33</v>
      </c>
      <c r="I40" s="29">
        <v>0</v>
      </c>
      <c r="J40" s="29">
        <f>SUM(D40:G40)*J5</f>
        <v>618514.39100000006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38152.273999999998</v>
      </c>
      <c r="C41" s="62">
        <v>15.648</v>
      </c>
      <c r="D41" s="29">
        <v>2733699.8</v>
      </c>
      <c r="E41" s="29">
        <v>422067.67</v>
      </c>
      <c r="F41" s="29">
        <v>923678.86</v>
      </c>
      <c r="G41" s="29">
        <v>2244863.34</v>
      </c>
      <c r="H41" s="29">
        <v>3608511.08</v>
      </c>
      <c r="I41" s="29">
        <v>0</v>
      </c>
      <c r="J41" s="29">
        <f>SUM(D41:G41)*J5</f>
        <v>632430.96700000006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38152.273999999998</v>
      </c>
      <c r="C42" s="62">
        <v>15.648</v>
      </c>
      <c r="D42" s="29">
        <v>2795208.05</v>
      </c>
      <c r="E42" s="29">
        <v>431564.19</v>
      </c>
      <c r="F42" s="29">
        <v>944461.63</v>
      </c>
      <c r="G42" s="29">
        <v>2295372.7599999998</v>
      </c>
      <c r="H42" s="29">
        <v>3662638.75</v>
      </c>
      <c r="I42" s="29">
        <v>0</v>
      </c>
      <c r="J42" s="29">
        <f>SUM(D42:G42)*J5</f>
        <v>646660.66299999994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38152.273999999998</v>
      </c>
      <c r="C43" s="62">
        <v>15.648</v>
      </c>
      <c r="D43" s="29">
        <v>2858100.23</v>
      </c>
      <c r="E43" s="29">
        <v>441274.38</v>
      </c>
      <c r="F43" s="29">
        <v>965712.01</v>
      </c>
      <c r="G43" s="29">
        <v>2347018.65</v>
      </c>
      <c r="H43" s="29">
        <v>3717578.33</v>
      </c>
      <c r="I43" s="29">
        <v>0</v>
      </c>
      <c r="J43" s="29">
        <f>SUM(D43:G43)*J5</f>
        <v>661210.527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38152.273999999998</v>
      </c>
      <c r="C44" s="62">
        <v>15.648</v>
      </c>
      <c r="D44" s="29">
        <v>2922407.49</v>
      </c>
      <c r="E44" s="29">
        <v>451203.06</v>
      </c>
      <c r="F44" s="29">
        <v>987440.53</v>
      </c>
      <c r="G44" s="29">
        <v>2399826.5699999998</v>
      </c>
      <c r="H44" s="29">
        <v>3773342</v>
      </c>
      <c r="I44" s="29">
        <v>0</v>
      </c>
      <c r="J44" s="29">
        <f>SUM(D44:G44)*J5</f>
        <v>676087.76500000013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38152.273999999998</v>
      </c>
      <c r="C45" s="62">
        <v>15.648</v>
      </c>
      <c r="D45" s="29">
        <v>2988161.65</v>
      </c>
      <c r="E45" s="29">
        <v>461355.12</v>
      </c>
      <c r="F45" s="29">
        <v>1009657.94</v>
      </c>
      <c r="G45" s="29">
        <v>2453822.66</v>
      </c>
      <c r="H45" s="29">
        <v>3829942.13</v>
      </c>
      <c r="I45" s="29">
        <v>0</v>
      </c>
      <c r="J45" s="29">
        <f>SUM(D45:G45)*J5</f>
        <v>691299.73700000008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470784.91488194524</v>
      </c>
      <c r="C51" s="62">
        <f>C21+NPV(J3,C22:C50)</f>
        <v>193.09051796159468</v>
      </c>
      <c r="D51" s="29">
        <f>D21+NPV(J3,D22:D50)</f>
        <v>26468084.954396039</v>
      </c>
      <c r="E51" s="29">
        <f>E21+NPV(J3,E22:E50)</f>
        <v>4086521.4216971537</v>
      </c>
      <c r="F51" s="29">
        <f>F21+NPV(J3,F22:F50)</f>
        <v>8943194.9912156686</v>
      </c>
      <c r="G51" s="29">
        <f>G21+NPV(J3,G22:G50)</f>
        <v>15641248.392669413</v>
      </c>
      <c r="H51" s="29">
        <f>H21+NPV(J3,H22:H50)</f>
        <v>37759603.424227759</v>
      </c>
      <c r="I51" s="29">
        <f>I21+NPV(J3,I22:I50)</f>
        <v>0</v>
      </c>
      <c r="J51" s="29">
        <f>J21+NPV(J3,J22:J50)</f>
        <v>5513904.9759978279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743676.13428573497</v>
      </c>
      <c r="C52" s="64">
        <f>C21+NPV(J4,C22:C50)</f>
        <v>305.01574163844543</v>
      </c>
      <c r="D52" s="29">
        <f>D21+NPV(J4,D22:D50)</f>
        <v>44053077.027527481</v>
      </c>
      <c r="E52" s="29">
        <f>E21+NPV(J4,E22:E50)</f>
        <v>6801543.9500525724</v>
      </c>
      <c r="F52" s="29">
        <f>F21+NPV(J4,F22:F50)</f>
        <v>14884917.370692907</v>
      </c>
      <c r="G52" s="29">
        <f>G21+NPV(J4,G22:G50)</f>
        <v>28319441.332277108</v>
      </c>
      <c r="H52" s="29">
        <f>H21+NPV(J4,H22:H50)</f>
        <v>61753590.1546681</v>
      </c>
      <c r="I52" s="29">
        <f>I21+NPV(J4,I22:I50)</f>
        <v>0</v>
      </c>
      <c r="J52" s="29">
        <f>J21+NPV(J4,J22:J50)</f>
        <v>9405897.9680550061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2146-7A6C-4E35-8F62-434AC69E9345}">
  <sheetPr>
    <pageSetUpPr fitToPage="1"/>
  </sheetPr>
  <dimension ref="A2:T69"/>
  <sheetViews>
    <sheetView view="pageLayout" zoomScale="80" zoomScaleNormal="100" zoomScalePageLayoutView="8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9.42578125" collapsed="false"/>
    <col min="14" max="14" bestFit="true" customWidth="true" style="21" width="13.28515625" collapsed="false"/>
    <col min="15" max="15" bestFit="true" customWidth="true" style="21" width="24.42578125" collapsed="false"/>
    <col min="16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51"/>
      <c r="E2" s="51"/>
      <c r="F2" s="51"/>
      <c r="G2" s="51"/>
      <c r="H2" s="51"/>
      <c r="I2" s="25"/>
      <c r="J2" s="26"/>
      <c r="K2" s="26"/>
      <c r="L2" s="52"/>
      <c r="M2" s="52"/>
    </row>
    <row r="3" spans="1:20" s="2" customFormat="1" ht="18.75" x14ac:dyDescent="0.3">
      <c r="A3" s="1" t="s">
        <v>65</v>
      </c>
      <c r="B3" s="1"/>
      <c r="C3" s="1"/>
      <c r="D3" s="51"/>
      <c r="E3" s="51"/>
      <c r="F3" s="51"/>
      <c r="G3" s="51"/>
      <c r="H3" s="51"/>
      <c r="I3" s="23" t="s">
        <v>36</v>
      </c>
      <c r="J3" s="24">
        <v>7.1300000000000002E-2</v>
      </c>
      <c r="K3" s="26"/>
      <c r="L3" s="52"/>
      <c r="M3" s="52"/>
    </row>
    <row r="4" spans="1:20" s="2" customFormat="1" ht="15" customHeight="1" x14ac:dyDescent="0.3">
      <c r="A4" s="22"/>
      <c r="B4" s="1"/>
      <c r="C4" s="1"/>
      <c r="D4" s="51"/>
      <c r="E4" s="51"/>
      <c r="F4" s="51"/>
      <c r="G4" s="51"/>
      <c r="I4" s="23" t="s">
        <v>37</v>
      </c>
      <c r="J4" s="24">
        <v>2.1999999999999999E-2</v>
      </c>
      <c r="K4" s="26"/>
      <c r="L4" s="52"/>
      <c r="M4" s="52"/>
    </row>
    <row r="5" spans="1:20" s="6" customFormat="1" x14ac:dyDescent="0.25">
      <c r="A5" s="3" t="s">
        <v>0</v>
      </c>
      <c r="B5" s="3"/>
      <c r="C5" s="28">
        <v>347867.87999999989</v>
      </c>
      <c r="D5" s="53"/>
      <c r="E5" s="53"/>
      <c r="F5" s="53"/>
      <c r="G5" s="53"/>
      <c r="I5" s="23" t="s">
        <v>38</v>
      </c>
      <c r="J5" s="24">
        <v>0.1</v>
      </c>
      <c r="K5" s="27"/>
      <c r="L5" s="53"/>
      <c r="M5" s="53"/>
      <c r="N5" s="5"/>
      <c r="Q5" s="5"/>
      <c r="R5" s="5"/>
    </row>
    <row r="6" spans="1:20" s="6" customFormat="1" ht="12.75" x14ac:dyDescent="0.2">
      <c r="A6" s="3" t="s">
        <v>39</v>
      </c>
      <c r="B6" s="3"/>
      <c r="C6" s="29">
        <v>50286.81</v>
      </c>
      <c r="D6" s="53"/>
      <c r="E6" s="53"/>
      <c r="F6" s="53"/>
      <c r="G6" s="53"/>
      <c r="H6" s="53"/>
      <c r="I6" s="27"/>
      <c r="J6" s="27"/>
      <c r="K6" s="27"/>
      <c r="L6" s="53"/>
      <c r="M6" s="53"/>
      <c r="N6" s="5"/>
      <c r="Q6" s="5"/>
      <c r="R6" s="5"/>
    </row>
    <row r="7" spans="1:20" s="6" customFormat="1" ht="12.75" x14ac:dyDescent="0.2">
      <c r="A7" s="3" t="s">
        <v>1</v>
      </c>
      <c r="B7" s="3"/>
      <c r="C7" s="29">
        <v>7335750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8"/>
      <c r="O7" s="8"/>
      <c r="P7" s="8"/>
      <c r="Q7" s="8"/>
      <c r="R7" s="8"/>
    </row>
    <row r="8" spans="1:20" s="6" customFormat="1" ht="12.75" x14ac:dyDescent="0.2">
      <c r="A8" s="3" t="s">
        <v>2</v>
      </c>
      <c r="B8" s="3"/>
      <c r="C8" s="29">
        <v>7335750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9"/>
      <c r="O8" s="9"/>
      <c r="P8" s="9"/>
      <c r="Q8" s="9"/>
      <c r="R8" s="9"/>
    </row>
    <row r="9" spans="1:20" s="6" customFormat="1" ht="12.75" x14ac:dyDescent="0.2">
      <c r="A9" s="3" t="s">
        <v>3</v>
      </c>
      <c r="B9" s="3"/>
      <c r="C9" s="29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10"/>
      <c r="O9" s="10"/>
      <c r="P9" s="10"/>
      <c r="Q9" s="10"/>
      <c r="R9" s="10"/>
    </row>
    <row r="10" spans="1:20" s="6" customFormat="1" ht="12.75" x14ac:dyDescent="0.2">
      <c r="A10" s="3"/>
      <c r="B10" s="3"/>
      <c r="C10" s="11"/>
      <c r="D10" s="11" t="s">
        <v>4</v>
      </c>
      <c r="E10" s="11"/>
      <c r="F10" s="11" t="s">
        <v>5</v>
      </c>
      <c r="G10" s="11"/>
      <c r="H10" s="3"/>
      <c r="I10" s="3"/>
    </row>
    <row r="11" spans="1:20" s="6" customFormat="1" ht="12.75" x14ac:dyDescent="0.2">
      <c r="A11" s="12" t="s">
        <v>6</v>
      </c>
      <c r="B11" s="12"/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3"/>
      <c r="I11" s="3"/>
    </row>
    <row r="12" spans="1:20" s="6" customFormat="1" ht="12.75" x14ac:dyDescent="0.2">
      <c r="A12" s="3" t="s">
        <v>12</v>
      </c>
      <c r="B12" s="3"/>
      <c r="C12" s="58">
        <f>H52+I52+C8+C9</f>
        <v>7369849.4900000002</v>
      </c>
      <c r="D12" s="58">
        <f>SUM(D52:G52)</f>
        <v>40951366.110000007</v>
      </c>
      <c r="E12" s="58">
        <f>SUM(D52:G52)</f>
        <v>40951366.110000007</v>
      </c>
      <c r="F12" s="58">
        <f>SUM(D52:G52)+I52+C9</f>
        <v>40951366.110000007</v>
      </c>
      <c r="G12" s="7">
        <f>SUM(D53:G53)+I53+J53</f>
        <v>45046502.721000008</v>
      </c>
      <c r="H12" s="15"/>
      <c r="I12" s="14"/>
      <c r="O12" s="16"/>
      <c r="P12" s="16"/>
      <c r="Q12" s="16"/>
      <c r="R12" s="16"/>
      <c r="S12" s="16"/>
      <c r="T12" s="16"/>
    </row>
    <row r="13" spans="1:20" s="6" customFormat="1" ht="12.75" x14ac:dyDescent="0.2">
      <c r="A13" s="12" t="s">
        <v>13</v>
      </c>
      <c r="B13" s="12"/>
      <c r="C13" s="59">
        <f>C7</f>
        <v>7335750</v>
      </c>
      <c r="D13" s="59">
        <f>H52+C5+C8+K52+L52</f>
        <v>7717717.3700000001</v>
      </c>
      <c r="E13" s="59">
        <f>C5+C8+K52+L52</f>
        <v>7683617.8799999999</v>
      </c>
      <c r="F13" s="59">
        <f>C5+C7+K52</f>
        <v>7683617.8799999999</v>
      </c>
      <c r="G13" s="59">
        <f>C5+C7+K53</f>
        <v>7683617.8799999999</v>
      </c>
      <c r="H13" s="3"/>
      <c r="I13" s="14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14</v>
      </c>
      <c r="B14" s="3"/>
      <c r="C14" s="58">
        <f>C12-C13</f>
        <v>34099.490000000224</v>
      </c>
      <c r="D14" s="58">
        <f t="shared" ref="D14:G14" si="0">D12-D13</f>
        <v>33233648.740000006</v>
      </c>
      <c r="E14" s="58">
        <f t="shared" si="0"/>
        <v>33267748.230000008</v>
      </c>
      <c r="F14" s="58">
        <f t="shared" si="0"/>
        <v>33267748.230000008</v>
      </c>
      <c r="G14" s="58">
        <f t="shared" si="0"/>
        <v>37362884.841000006</v>
      </c>
      <c r="H14" s="3"/>
      <c r="I14" s="17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15</v>
      </c>
      <c r="B15" s="3"/>
      <c r="C15" s="18">
        <f>IFERROR(C12/C13,0)</f>
        <v>1.0046483985959174</v>
      </c>
      <c r="D15" s="18">
        <f t="shared" ref="D15:G15" si="1">IFERROR(D12/D13,0)</f>
        <v>5.3061500112953741</v>
      </c>
      <c r="E15" s="18">
        <f t="shared" si="1"/>
        <v>5.3296984245655912</v>
      </c>
      <c r="F15" s="18">
        <f t="shared" si="1"/>
        <v>5.3296984245655912</v>
      </c>
      <c r="G15" s="18">
        <f t="shared" si="1"/>
        <v>5.8626682670221504</v>
      </c>
      <c r="H15" s="3"/>
      <c r="I15" s="3"/>
      <c r="O15" s="16"/>
      <c r="P15" s="16"/>
      <c r="Q15" s="16"/>
      <c r="R15" s="16"/>
      <c r="S15" s="16"/>
      <c r="T15" s="16"/>
    </row>
    <row r="16" spans="1:20" s="6" customFormat="1" ht="12.75" x14ac:dyDescent="0.2">
      <c r="A16" s="3" t="s">
        <v>45</v>
      </c>
      <c r="B16" s="3"/>
      <c r="C16" s="57">
        <f>IFERROR(C13/C52/1000,"")</f>
        <v>28.704160210358268</v>
      </c>
      <c r="D16" s="57">
        <f>IFERROR(D13/C52/1000,"")</f>
        <v>30.19876574947958</v>
      </c>
      <c r="E16" s="57">
        <f>IFERROR(E13/C52/1000,"")</f>
        <v>30.065337371460771</v>
      </c>
      <c r="F16" s="57">
        <f>IFERROR(F13/C52/1000,"")</f>
        <v>30.065337371460771</v>
      </c>
      <c r="G16" s="57">
        <f>IFERROR(G13/C53/1000,"")</f>
        <v>30.065337371460771</v>
      </c>
      <c r="H16" s="3"/>
      <c r="I16" s="3"/>
      <c r="O16" s="16"/>
      <c r="P16" s="16"/>
      <c r="Q16" s="16"/>
      <c r="R16" s="16"/>
      <c r="S16" s="16"/>
      <c r="T16" s="16"/>
    </row>
    <row r="17" spans="1:12" s="6" customFormat="1" ht="12.75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2" s="6" customFormat="1" ht="12.75" x14ac:dyDescent="0.2">
      <c r="A18" s="11"/>
      <c r="B18" s="11"/>
      <c r="C18" s="11"/>
      <c r="D18" s="11" t="s">
        <v>17</v>
      </c>
      <c r="E18" s="11" t="s">
        <v>17</v>
      </c>
      <c r="F18" s="11" t="s">
        <v>17</v>
      </c>
      <c r="G18" s="11"/>
      <c r="H18" s="11"/>
      <c r="I18" s="11"/>
      <c r="J18" s="11"/>
      <c r="K18" s="60" t="s">
        <v>40</v>
      </c>
      <c r="L18" s="60"/>
    </row>
    <row r="19" spans="1:12" s="6" customFormat="1" ht="12.75" x14ac:dyDescent="0.2">
      <c r="A19" s="11"/>
      <c r="B19" s="11" t="s">
        <v>18</v>
      </c>
      <c r="C19" s="11" t="s">
        <v>18</v>
      </c>
      <c r="D19" s="11" t="s">
        <v>19</v>
      </c>
      <c r="E19" s="11" t="s">
        <v>20</v>
      </c>
      <c r="F19" s="11" t="s">
        <v>21</v>
      </c>
      <c r="G19" s="11" t="s">
        <v>17</v>
      </c>
      <c r="H19" s="11"/>
      <c r="I19" s="11"/>
      <c r="J19" s="11"/>
      <c r="K19" s="60" t="s">
        <v>41</v>
      </c>
      <c r="L19" s="60" t="s">
        <v>40</v>
      </c>
    </row>
    <row r="20" spans="1:12" s="6" customFormat="1" ht="12.75" x14ac:dyDescent="0.2">
      <c r="A20" s="11"/>
      <c r="B20" s="11" t="s">
        <v>22</v>
      </c>
      <c r="C20" s="11" t="s">
        <v>23</v>
      </c>
      <c r="D20" s="11" t="s">
        <v>24</v>
      </c>
      <c r="E20" s="11" t="s">
        <v>24</v>
      </c>
      <c r="F20" s="11" t="s">
        <v>24</v>
      </c>
      <c r="G20" s="11" t="s">
        <v>22</v>
      </c>
      <c r="H20" s="11" t="s">
        <v>25</v>
      </c>
      <c r="I20" s="11" t="s">
        <v>26</v>
      </c>
      <c r="J20" s="11"/>
      <c r="K20" s="60" t="s">
        <v>42</v>
      </c>
      <c r="L20" s="60" t="s">
        <v>41</v>
      </c>
    </row>
    <row r="21" spans="1:12" s="6" customFormat="1" ht="12.75" x14ac:dyDescent="0.2">
      <c r="A21" s="13" t="s">
        <v>27</v>
      </c>
      <c r="B21" s="65" t="s">
        <v>28</v>
      </c>
      <c r="C21" s="13" t="s">
        <v>29</v>
      </c>
      <c r="D21" s="13" t="s">
        <v>30</v>
      </c>
      <c r="E21" s="13" t="s">
        <v>30</v>
      </c>
      <c r="F21" s="13" t="s">
        <v>30</v>
      </c>
      <c r="G21" s="13" t="s">
        <v>30</v>
      </c>
      <c r="H21" s="13" t="s">
        <v>31</v>
      </c>
      <c r="I21" s="13" t="s">
        <v>32</v>
      </c>
      <c r="J21" s="13" t="s">
        <v>33</v>
      </c>
      <c r="K21" s="61" t="s">
        <v>43</v>
      </c>
      <c r="L21" s="61" t="s">
        <v>44</v>
      </c>
    </row>
    <row r="22" spans="1:12" s="6" customFormat="1" ht="12.75" x14ac:dyDescent="0.2">
      <c r="A22" s="3">
        <v>1</v>
      </c>
      <c r="B22" s="62">
        <v>501.50099999999998</v>
      </c>
      <c r="C22" s="62">
        <v>255.56399999999999</v>
      </c>
      <c r="D22" s="29">
        <v>27432910</v>
      </c>
      <c r="E22" s="29">
        <v>4235484.92</v>
      </c>
      <c r="F22" s="29">
        <v>9269195.8399999999</v>
      </c>
      <c r="G22" s="29">
        <v>13775.35</v>
      </c>
      <c r="H22" s="29">
        <v>34099.49</v>
      </c>
      <c r="I22" s="29">
        <v>0</v>
      </c>
      <c r="J22" s="7">
        <f>SUM(D22:G22)*J5</f>
        <v>4095136.611000001</v>
      </c>
      <c r="K22" s="7">
        <v>0</v>
      </c>
      <c r="L22" s="7">
        <v>0</v>
      </c>
    </row>
    <row r="23" spans="1:12" s="6" customFormat="1" ht="12.75" x14ac:dyDescent="0.2">
      <c r="A23" s="3">
        <v>2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7">
        <f>SUM(D23:G23)*J5</f>
        <v>0</v>
      </c>
      <c r="K23" s="7">
        <f>IF(B23&gt;0,(C5)*1.02,0)</f>
        <v>0</v>
      </c>
      <c r="L23" s="7">
        <f>IF(B23&gt;0,C8,0)</f>
        <v>0</v>
      </c>
    </row>
    <row r="24" spans="1:12" s="6" customFormat="1" ht="12.75" x14ac:dyDescent="0.2">
      <c r="A24" s="3">
        <v>3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7">
        <f>SUM(D24:G24)*J5</f>
        <v>0</v>
      </c>
      <c r="K24" s="7">
        <f>IF(B24&gt;0,K23*1.02,0)</f>
        <v>0</v>
      </c>
      <c r="L24" s="7">
        <f>IF(B24&gt;0,L23,0)</f>
        <v>0</v>
      </c>
    </row>
    <row r="25" spans="1:12" s="6" customFormat="1" ht="12.75" x14ac:dyDescent="0.2">
      <c r="A25" s="3">
        <v>4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7">
        <f>SUM(D25:G25)*J5</f>
        <v>0</v>
      </c>
      <c r="K25" s="7">
        <f t="shared" ref="K25:K50" si="2">IF(B25&gt;0,K24*1.02,0)</f>
        <v>0</v>
      </c>
      <c r="L25" s="7">
        <f t="shared" ref="L25:L51" si="3">IF(B25&gt;0,L24,0)</f>
        <v>0</v>
      </c>
    </row>
    <row r="26" spans="1:12" s="6" customFormat="1" ht="12.75" x14ac:dyDescent="0.2">
      <c r="A26" s="3">
        <v>5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7">
        <f>SUM(D26:G26)*J5</f>
        <v>0</v>
      </c>
      <c r="K26" s="7">
        <f t="shared" si="2"/>
        <v>0</v>
      </c>
      <c r="L26" s="7">
        <f t="shared" si="3"/>
        <v>0</v>
      </c>
    </row>
    <row r="27" spans="1:12" s="6" customFormat="1" ht="12.75" x14ac:dyDescent="0.2">
      <c r="A27" s="3">
        <v>6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7">
        <f>SUM(D27:G27)*J5</f>
        <v>0</v>
      </c>
      <c r="K27" s="7">
        <f t="shared" si="2"/>
        <v>0</v>
      </c>
      <c r="L27" s="7">
        <f t="shared" si="3"/>
        <v>0</v>
      </c>
    </row>
    <row r="28" spans="1:12" s="6" customFormat="1" ht="12.75" x14ac:dyDescent="0.2">
      <c r="A28" s="3">
        <v>7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7">
        <f>SUM(D28:G28)*J5</f>
        <v>0</v>
      </c>
      <c r="K28" s="7">
        <f t="shared" si="2"/>
        <v>0</v>
      </c>
      <c r="L28" s="7">
        <f t="shared" si="3"/>
        <v>0</v>
      </c>
    </row>
    <row r="29" spans="1:12" s="6" customFormat="1" ht="12.75" x14ac:dyDescent="0.2">
      <c r="A29" s="3">
        <v>8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7">
        <f>SUM(D29:G29)*J5</f>
        <v>0</v>
      </c>
      <c r="K29" s="7">
        <f t="shared" si="2"/>
        <v>0</v>
      </c>
      <c r="L29" s="7">
        <f t="shared" si="3"/>
        <v>0</v>
      </c>
    </row>
    <row r="30" spans="1:12" s="6" customFormat="1" ht="12.75" x14ac:dyDescent="0.2">
      <c r="A30" s="3">
        <v>9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7">
        <f>SUM(D30:G30)*J5</f>
        <v>0</v>
      </c>
      <c r="K30" s="7">
        <f t="shared" si="2"/>
        <v>0</v>
      </c>
      <c r="L30" s="7">
        <f t="shared" si="3"/>
        <v>0</v>
      </c>
    </row>
    <row r="31" spans="1:12" s="6" customFormat="1" ht="12.75" x14ac:dyDescent="0.2">
      <c r="A31" s="3">
        <v>10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7">
        <f>SUM(D31:G31)*J5</f>
        <v>0</v>
      </c>
      <c r="K31" s="7">
        <f t="shared" si="2"/>
        <v>0</v>
      </c>
      <c r="L31" s="7">
        <f t="shared" si="3"/>
        <v>0</v>
      </c>
    </row>
    <row r="32" spans="1:12" s="6" customFormat="1" ht="12.75" x14ac:dyDescent="0.2">
      <c r="A32" s="3">
        <v>11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7">
        <f>SUM(D32:G32)*J5</f>
        <v>0</v>
      </c>
      <c r="K32" s="7">
        <f t="shared" si="2"/>
        <v>0</v>
      </c>
      <c r="L32" s="7">
        <f t="shared" si="3"/>
        <v>0</v>
      </c>
    </row>
    <row r="33" spans="1:12" s="6" customFormat="1" ht="12.75" x14ac:dyDescent="0.2">
      <c r="A33" s="3">
        <v>12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7">
        <f>SUM(D33:G33)*J5</f>
        <v>0</v>
      </c>
      <c r="K33" s="7">
        <f t="shared" si="2"/>
        <v>0</v>
      </c>
      <c r="L33" s="7">
        <f t="shared" si="3"/>
        <v>0</v>
      </c>
    </row>
    <row r="34" spans="1:12" s="6" customFormat="1" ht="12.75" x14ac:dyDescent="0.2">
      <c r="A34" s="3">
        <v>13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7">
        <f>SUM(D34:G34)*J5</f>
        <v>0</v>
      </c>
      <c r="K34" s="7">
        <f t="shared" si="2"/>
        <v>0</v>
      </c>
      <c r="L34" s="7">
        <f t="shared" si="3"/>
        <v>0</v>
      </c>
    </row>
    <row r="35" spans="1:12" s="6" customFormat="1" ht="12.75" x14ac:dyDescent="0.2">
      <c r="A35" s="3">
        <v>14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7">
        <f>SUM(D35:G35)*J5</f>
        <v>0</v>
      </c>
      <c r="K35" s="7">
        <f t="shared" si="2"/>
        <v>0</v>
      </c>
      <c r="L35" s="7">
        <f t="shared" si="3"/>
        <v>0</v>
      </c>
    </row>
    <row r="36" spans="1:12" s="6" customFormat="1" ht="12.75" x14ac:dyDescent="0.2">
      <c r="A36" s="3">
        <v>15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7">
        <f>SUM(D36:G36)*J5</f>
        <v>0</v>
      </c>
      <c r="K36" s="7">
        <f t="shared" si="2"/>
        <v>0</v>
      </c>
      <c r="L36" s="7">
        <f t="shared" si="3"/>
        <v>0</v>
      </c>
    </row>
    <row r="37" spans="1:12" s="6" customFormat="1" ht="12.75" x14ac:dyDescent="0.2">
      <c r="A37" s="3">
        <v>16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7">
        <f>SUM(D37:G37)*J5</f>
        <v>0</v>
      </c>
      <c r="K37" s="7">
        <f t="shared" si="2"/>
        <v>0</v>
      </c>
      <c r="L37" s="7">
        <f t="shared" si="3"/>
        <v>0</v>
      </c>
    </row>
    <row r="38" spans="1:12" s="6" customFormat="1" ht="12.75" x14ac:dyDescent="0.2">
      <c r="A38" s="3">
        <v>17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7">
        <f>SUM(D38:G38)*J5</f>
        <v>0</v>
      </c>
      <c r="K38" s="7">
        <f t="shared" si="2"/>
        <v>0</v>
      </c>
      <c r="L38" s="7">
        <f t="shared" si="3"/>
        <v>0</v>
      </c>
    </row>
    <row r="39" spans="1:12" s="6" customFormat="1" ht="12.75" x14ac:dyDescent="0.2">
      <c r="A39" s="3">
        <v>18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7">
        <f>SUM(D39:G39)*J5</f>
        <v>0</v>
      </c>
      <c r="K39" s="7">
        <f t="shared" si="2"/>
        <v>0</v>
      </c>
      <c r="L39" s="7">
        <f t="shared" si="3"/>
        <v>0</v>
      </c>
    </row>
    <row r="40" spans="1:12" s="6" customFormat="1" ht="12.75" x14ac:dyDescent="0.2">
      <c r="A40" s="3">
        <v>19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7">
        <f>SUM(D40:G40)*J5</f>
        <v>0</v>
      </c>
      <c r="K40" s="7">
        <f t="shared" si="2"/>
        <v>0</v>
      </c>
      <c r="L40" s="7">
        <f t="shared" si="3"/>
        <v>0</v>
      </c>
    </row>
    <row r="41" spans="1:12" s="6" customFormat="1" ht="12.75" x14ac:dyDescent="0.2">
      <c r="A41" s="3">
        <v>20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7">
        <f>SUM(D41:G41)*J5</f>
        <v>0</v>
      </c>
      <c r="K41" s="7">
        <f t="shared" si="2"/>
        <v>0</v>
      </c>
      <c r="L41" s="7">
        <f t="shared" si="3"/>
        <v>0</v>
      </c>
    </row>
    <row r="42" spans="1:12" s="6" customFormat="1" ht="12.75" x14ac:dyDescent="0.2">
      <c r="A42" s="3">
        <v>21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7">
        <f>SUM(D42:G42)*J5</f>
        <v>0</v>
      </c>
      <c r="K42" s="7">
        <f t="shared" si="2"/>
        <v>0</v>
      </c>
      <c r="L42" s="7">
        <f t="shared" si="3"/>
        <v>0</v>
      </c>
    </row>
    <row r="43" spans="1:12" s="6" customFormat="1" ht="12.75" x14ac:dyDescent="0.2">
      <c r="A43" s="3">
        <v>22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7">
        <f>SUM(D43:G43)*J5</f>
        <v>0</v>
      </c>
      <c r="K43" s="7">
        <f t="shared" si="2"/>
        <v>0</v>
      </c>
      <c r="L43" s="7">
        <f t="shared" si="3"/>
        <v>0</v>
      </c>
    </row>
    <row r="44" spans="1:12" s="6" customFormat="1" ht="12.75" x14ac:dyDescent="0.2">
      <c r="A44" s="3">
        <v>23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7">
        <f>SUM(D44:G44)*J5</f>
        <v>0</v>
      </c>
      <c r="K44" s="7">
        <f t="shared" si="2"/>
        <v>0</v>
      </c>
      <c r="L44" s="7">
        <f t="shared" si="3"/>
        <v>0</v>
      </c>
    </row>
    <row r="45" spans="1:12" s="6" customFormat="1" ht="12.75" x14ac:dyDescent="0.2">
      <c r="A45" s="3">
        <v>24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7">
        <f>SUM(D45:G45)*J5</f>
        <v>0</v>
      </c>
      <c r="K45" s="7">
        <f t="shared" si="2"/>
        <v>0</v>
      </c>
      <c r="L45" s="7">
        <f t="shared" si="3"/>
        <v>0</v>
      </c>
    </row>
    <row r="46" spans="1:12" s="6" customFormat="1" ht="12.75" x14ac:dyDescent="0.2">
      <c r="A46" s="3">
        <v>25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7">
        <f>SUM(D46:G46)*J5</f>
        <v>0</v>
      </c>
      <c r="K46" s="7">
        <f t="shared" si="2"/>
        <v>0</v>
      </c>
      <c r="L46" s="7">
        <f t="shared" si="3"/>
        <v>0</v>
      </c>
    </row>
    <row r="47" spans="1:12" s="6" customFormat="1" ht="12.75" x14ac:dyDescent="0.2">
      <c r="A47" s="3">
        <v>26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7">
        <f>SUM(D47:G47)*J5</f>
        <v>0</v>
      </c>
      <c r="K47" s="7">
        <f t="shared" si="2"/>
        <v>0</v>
      </c>
      <c r="L47" s="7">
        <f t="shared" si="3"/>
        <v>0</v>
      </c>
    </row>
    <row r="48" spans="1:12" s="6" customFormat="1" ht="12.75" x14ac:dyDescent="0.2">
      <c r="A48" s="3">
        <v>27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7">
        <f>SUM(D48:G48)*J5</f>
        <v>0</v>
      </c>
      <c r="K48" s="7">
        <f t="shared" si="2"/>
        <v>0</v>
      </c>
      <c r="L48" s="7">
        <f t="shared" si="3"/>
        <v>0</v>
      </c>
    </row>
    <row r="49" spans="1:12" s="6" customFormat="1" ht="12.75" x14ac:dyDescent="0.2">
      <c r="A49" s="3">
        <v>28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7">
        <f>SUM(D49:G49)*J5</f>
        <v>0</v>
      </c>
      <c r="K49" s="7">
        <f t="shared" si="2"/>
        <v>0</v>
      </c>
      <c r="L49" s="7">
        <f t="shared" si="3"/>
        <v>0</v>
      </c>
    </row>
    <row r="50" spans="1:12" s="6" customFormat="1" ht="12.75" x14ac:dyDescent="0.2">
      <c r="A50" s="3">
        <v>29</v>
      </c>
      <c r="B50" s="62">
        <v>0</v>
      </c>
      <c r="C50" s="62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7">
        <f>SUM(D50:G50)*J5</f>
        <v>0</v>
      </c>
      <c r="K50" s="7">
        <f t="shared" si="2"/>
        <v>0</v>
      </c>
      <c r="L50" s="7">
        <f t="shared" si="3"/>
        <v>0</v>
      </c>
    </row>
    <row r="51" spans="1:12" s="6" customFormat="1" ht="12.75" x14ac:dyDescent="0.2">
      <c r="A51" s="12">
        <v>30</v>
      </c>
      <c r="B51" s="63">
        <v>0</v>
      </c>
      <c r="C51" s="63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19">
        <f>SUM(D51:G51)*J5</f>
        <v>0</v>
      </c>
      <c r="K51" s="19">
        <f>IF(B51&gt;0,K50*1.02,0)</f>
        <v>0</v>
      </c>
      <c r="L51" s="19">
        <f t="shared" si="3"/>
        <v>0</v>
      </c>
    </row>
    <row r="52" spans="1:12" s="6" customFormat="1" ht="12.75" x14ac:dyDescent="0.2">
      <c r="A52" s="11" t="s">
        <v>34</v>
      </c>
      <c r="B52" s="62">
        <f>B22+NPV(J3,B23:B51)</f>
        <v>501.50099999999998</v>
      </c>
      <c r="C52" s="62">
        <f>C22+NPV(J3,C23:C51)</f>
        <v>255.56399999999999</v>
      </c>
      <c r="D52" s="29">
        <f>D22+NPV(J3,D23:D51)</f>
        <v>27432910</v>
      </c>
      <c r="E52" s="29">
        <f>E22+NPV(J3,E23:E51)</f>
        <v>4235484.92</v>
      </c>
      <c r="F52" s="29">
        <f>F22+NPV(J3,F23:F51)</f>
        <v>9269195.8399999999</v>
      </c>
      <c r="G52" s="29">
        <f>G22+NPV(J3,G23:G51)</f>
        <v>13775.35</v>
      </c>
      <c r="H52" s="29">
        <f>H22+NPV(J3,H23:H51)</f>
        <v>34099.49</v>
      </c>
      <c r="I52" s="29">
        <f>I22+NPV(J3,I23:I51)</f>
        <v>0</v>
      </c>
      <c r="J52" s="7">
        <f>J22+NPV(J3,J23:J51)</f>
        <v>4095136.611000001</v>
      </c>
      <c r="K52" s="7">
        <f>K22+NPV(J3,K23:K51)</f>
        <v>0</v>
      </c>
      <c r="L52" s="7">
        <f>L22+NPV(J3,L23:L51)</f>
        <v>0</v>
      </c>
    </row>
    <row r="53" spans="1:12" s="6" customFormat="1" ht="12.75" x14ac:dyDescent="0.2">
      <c r="A53" s="11" t="s">
        <v>35</v>
      </c>
      <c r="B53" s="64">
        <f>B22+NPV(J4,B23:B51)</f>
        <v>501.50099999999998</v>
      </c>
      <c r="C53" s="64">
        <f>C22+NPV(J4,C23:C51)</f>
        <v>255.56399999999999</v>
      </c>
      <c r="D53" s="29">
        <f>D22+NPV(J4,D23:D51)</f>
        <v>27432910</v>
      </c>
      <c r="E53" s="29">
        <f>E22+NPV(J4,E23:E51)</f>
        <v>4235484.92</v>
      </c>
      <c r="F53" s="29">
        <f>F22+NPV(J4,F23:F51)</f>
        <v>9269195.8399999999</v>
      </c>
      <c r="G53" s="29">
        <f>G22+NPV(J4,G23:G51)</f>
        <v>13775.35</v>
      </c>
      <c r="H53" s="29">
        <f>H22+NPV(J4,H23:H51)</f>
        <v>34099.49</v>
      </c>
      <c r="I53" s="29">
        <f>I22+NPV(J4,I23:I51)</f>
        <v>0</v>
      </c>
      <c r="J53" s="7">
        <f>J22+NPV(J4,J23:J51)</f>
        <v>4095136.611000001</v>
      </c>
      <c r="K53" s="7">
        <f>K22+NPV(J4,K23:K51)</f>
        <v>0</v>
      </c>
      <c r="L53" s="7">
        <f>L22+NPV(J4,L23:L51)</f>
        <v>0</v>
      </c>
    </row>
    <row r="54" spans="1:12" s="6" customFormat="1" ht="12.75" x14ac:dyDescent="0.2"/>
    <row r="55" spans="1:12" s="6" customFormat="1" ht="12.75" x14ac:dyDescent="0.2"/>
    <row r="56" spans="1:12" s="6" customFormat="1" ht="12.75" x14ac:dyDescent="0.2"/>
    <row r="57" spans="1:12" s="6" customFormat="1" ht="12.75" x14ac:dyDescent="0.2"/>
    <row r="58" spans="1:12" s="6" customFormat="1" ht="12.75" x14ac:dyDescent="0.2"/>
    <row r="59" spans="1:12" s="6" customFormat="1" ht="12.75" x14ac:dyDescent="0.2">
      <c r="C59" s="20"/>
      <c r="D59" s="20"/>
      <c r="E59" s="20"/>
      <c r="F59" s="20"/>
      <c r="G59" s="20"/>
      <c r="H59" s="20"/>
      <c r="I59" s="20"/>
    </row>
    <row r="60" spans="1:12" s="6" customFormat="1" ht="12.75" x14ac:dyDescent="0.2">
      <c r="C60" s="20"/>
      <c r="D60" s="20"/>
      <c r="E60" s="20"/>
      <c r="F60" s="20"/>
      <c r="G60" s="20"/>
      <c r="H60" s="20"/>
      <c r="I60" s="20"/>
    </row>
    <row r="61" spans="1:12" s="6" customFormat="1" ht="12.75" x14ac:dyDescent="0.2"/>
    <row r="62" spans="1:12" s="6" customFormat="1" ht="12.75" x14ac:dyDescent="0.2"/>
    <row r="63" spans="1:12" s="6" customFormat="1" ht="12.75" x14ac:dyDescent="0.2"/>
    <row r="64" spans="1:12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62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FB99-F943-4E6A-88CB-A33F46DE7234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60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209223.43103585651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98262.340000000011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123532.74000000002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246131.12114154318</v>
      </c>
      <c r="D11" s="28">
        <f>SUM(D51:G51)</f>
        <v>96034.224359103959</v>
      </c>
      <c r="E11" s="28">
        <f>SUM(D51:G51)</f>
        <v>96034.224359103959</v>
      </c>
      <c r="F11" s="28">
        <f>SUM(D51:G51)+I51+C8</f>
        <v>99681.755946947393</v>
      </c>
      <c r="G11" s="29">
        <f>SUM(D52:G52)+I52+J52</f>
        <v>170111.93611318807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98262.340000000011</v>
      </c>
      <c r="D12" s="55">
        <f>H51+C5+C7</f>
        <v>451707.0205895562</v>
      </c>
      <c r="E12" s="55">
        <f>C5+C7</f>
        <v>332756.17103585653</v>
      </c>
      <c r="F12" s="55">
        <f>C5+C6</f>
        <v>307485.77103585651</v>
      </c>
      <c r="G12" s="55">
        <f>C5+C6</f>
        <v>307485.77103585651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147868.78114154318</v>
      </c>
      <c r="D13" s="28">
        <f>D11-D12</f>
        <v>-355672.79623045225</v>
      </c>
      <c r="E13" s="28">
        <f>E11-E12</f>
        <v>-236721.94667675259</v>
      </c>
      <c r="F13" s="28">
        <f>F11-F12</f>
        <v>-207804.01508890913</v>
      </c>
      <c r="G13" s="28">
        <f>G11-G12</f>
        <v>-137373.83492266844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2.5048367578213906</v>
      </c>
      <c r="D14" s="45">
        <f t="shared" ref="D14:G14" si="0">IFERROR(D11/D12,0)</f>
        <v>0.2126029040544081</v>
      </c>
      <c r="E14" s="45">
        <f t="shared" si="0"/>
        <v>0.28860238432289115</v>
      </c>
      <c r="F14" s="45">
        <f t="shared" si="0"/>
        <v>0.32418331297458092</v>
      </c>
      <c r="G14" s="45">
        <f t="shared" si="0"/>
        <v>0.55323514821552833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64.627495365052269</v>
      </c>
      <c r="D15" s="54">
        <f>IFERROR(D12/B51,"")</f>
        <v>297.08933635727692</v>
      </c>
      <c r="E15" s="54">
        <f>IFERROR(E12/B51,"")</f>
        <v>218.85493365324248</v>
      </c>
      <c r="F15" s="54">
        <f>IFERROR(F12/B51,"")</f>
        <v>202.23450044482288</v>
      </c>
      <c r="G15" s="54">
        <f>IFERROR(G12/B51,"")</f>
        <v>202.23450044482288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153.72335710000002</v>
      </c>
      <c r="C21" s="62">
        <v>2.6133200000000006E-2</v>
      </c>
      <c r="D21" s="29">
        <v>2925.62</v>
      </c>
      <c r="E21" s="29">
        <v>451.7</v>
      </c>
      <c r="F21" s="29">
        <v>988.52</v>
      </c>
      <c r="G21" s="29">
        <v>2906.98</v>
      </c>
      <c r="H21" s="29">
        <v>10815.75</v>
      </c>
      <c r="I21" s="29">
        <v>487.68</v>
      </c>
      <c r="J21" s="29">
        <f>SUM(D21:G21)*J5</f>
        <v>727.28200000000004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153.72335710000002</v>
      </c>
      <c r="C22" s="62">
        <v>2.6133200000000006E-2</v>
      </c>
      <c r="D22" s="29">
        <v>2991.46</v>
      </c>
      <c r="E22" s="29">
        <v>461.86</v>
      </c>
      <c r="F22" s="29">
        <v>1010.77</v>
      </c>
      <c r="G22" s="29">
        <v>3028.38</v>
      </c>
      <c r="H22" s="29">
        <v>10977.99</v>
      </c>
      <c r="I22" s="29">
        <v>487.68</v>
      </c>
      <c r="J22" s="29">
        <f>SUM(D22:G22)*J5</f>
        <v>749.24700000000007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153.72335710000002</v>
      </c>
      <c r="C23" s="62">
        <v>2.6133200000000006E-2</v>
      </c>
      <c r="D23" s="29">
        <v>3058.77</v>
      </c>
      <c r="E23" s="29">
        <v>472.25</v>
      </c>
      <c r="F23" s="29">
        <v>1033.51</v>
      </c>
      <c r="G23" s="29">
        <v>3135.5</v>
      </c>
      <c r="H23" s="29">
        <v>11142.66</v>
      </c>
      <c r="I23" s="29">
        <v>487.68</v>
      </c>
      <c r="J23" s="29">
        <f>SUM(D23:G23)*J5</f>
        <v>770.00300000000004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153.72335710000002</v>
      </c>
      <c r="C24" s="62">
        <v>2.6133200000000006E-2</v>
      </c>
      <c r="D24" s="29">
        <v>3127.58</v>
      </c>
      <c r="E24" s="29">
        <v>482.87</v>
      </c>
      <c r="F24" s="29">
        <v>1056.77</v>
      </c>
      <c r="G24" s="29">
        <v>3253.5</v>
      </c>
      <c r="H24" s="29">
        <v>11309.8</v>
      </c>
      <c r="I24" s="29">
        <v>487.68</v>
      </c>
      <c r="J24" s="29">
        <f>SUM(D24:G24)*J5</f>
        <v>792.072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153.72335710000002</v>
      </c>
      <c r="C25" s="62">
        <v>2.6133200000000006E-2</v>
      </c>
      <c r="D25" s="29">
        <v>3197.95</v>
      </c>
      <c r="E25" s="29">
        <v>493.75</v>
      </c>
      <c r="F25" s="29">
        <v>1080.54</v>
      </c>
      <c r="G25" s="29">
        <v>3536.76</v>
      </c>
      <c r="H25" s="29">
        <v>11479.44</v>
      </c>
      <c r="I25" s="29">
        <v>487.68</v>
      </c>
      <c r="J25" s="29">
        <f>SUM(D25:G25)*J5</f>
        <v>830.90000000000009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153.72335710000002</v>
      </c>
      <c r="C26" s="62">
        <v>2.6133200000000006E-2</v>
      </c>
      <c r="D26" s="29">
        <v>3269.9</v>
      </c>
      <c r="E26" s="29">
        <v>504.86</v>
      </c>
      <c r="F26" s="29">
        <v>1104.8599999999999</v>
      </c>
      <c r="G26" s="29">
        <v>4023.55</v>
      </c>
      <c r="H26" s="29">
        <v>11651.64</v>
      </c>
      <c r="I26" s="29">
        <v>487.68</v>
      </c>
      <c r="J26" s="29">
        <f>SUM(D26:G26)*J5</f>
        <v>890.31700000000001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153.72335710000002</v>
      </c>
      <c r="C27" s="62">
        <v>2.6133200000000006E-2</v>
      </c>
      <c r="D27" s="29">
        <v>3343.46</v>
      </c>
      <c r="E27" s="29">
        <v>516.21</v>
      </c>
      <c r="F27" s="29">
        <v>1129.72</v>
      </c>
      <c r="G27" s="29">
        <v>4179.8599999999997</v>
      </c>
      <c r="H27" s="29">
        <v>11826.42</v>
      </c>
      <c r="I27" s="29">
        <v>487.68</v>
      </c>
      <c r="J27" s="29">
        <f>SUM(D27:G27)*J5</f>
        <v>916.92500000000007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153.72335710000002</v>
      </c>
      <c r="C28" s="62">
        <v>2.6133200000000006E-2</v>
      </c>
      <c r="D28" s="29">
        <v>3418.7</v>
      </c>
      <c r="E28" s="29">
        <v>527.84</v>
      </c>
      <c r="F28" s="29">
        <v>1155.1400000000001</v>
      </c>
      <c r="G28" s="29">
        <v>4419.13</v>
      </c>
      <c r="H28" s="29">
        <v>12003.81</v>
      </c>
      <c r="I28" s="29">
        <v>487.68</v>
      </c>
      <c r="J28" s="29">
        <f>SUM(D28:G28)*J5</f>
        <v>952.08100000000013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153.72335710000002</v>
      </c>
      <c r="C29" s="62">
        <v>2.6133200000000006E-2</v>
      </c>
      <c r="D29" s="29">
        <v>3495.63</v>
      </c>
      <c r="E29" s="29">
        <v>539.70000000000005</v>
      </c>
      <c r="F29" s="29">
        <v>1181.1099999999999</v>
      </c>
      <c r="G29" s="29">
        <v>4593.78</v>
      </c>
      <c r="H29" s="29">
        <v>12183.86</v>
      </c>
      <c r="I29" s="29">
        <v>487.68</v>
      </c>
      <c r="J29" s="29">
        <f>SUM(D29:G29)*J5</f>
        <v>981.02199999999993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153.72335710000002</v>
      </c>
      <c r="C30" s="62">
        <v>2.6133200000000006E-2</v>
      </c>
      <c r="D30" s="29">
        <v>3574.27</v>
      </c>
      <c r="E30" s="29">
        <v>551.85</v>
      </c>
      <c r="F30" s="29">
        <v>1207.69</v>
      </c>
      <c r="G30" s="29">
        <v>4801.26</v>
      </c>
      <c r="H30" s="29">
        <v>12366.62</v>
      </c>
      <c r="I30" s="29">
        <v>487.68</v>
      </c>
      <c r="J30" s="29">
        <f>SUM(D30:G30)*J5</f>
        <v>1013.5070000000001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76.26939999999999</v>
      </c>
      <c r="C31" s="62">
        <v>1.2379999999999999E-2</v>
      </c>
      <c r="D31" s="29">
        <v>1731.33</v>
      </c>
      <c r="E31" s="29">
        <v>267.31</v>
      </c>
      <c r="F31" s="29">
        <v>584.99</v>
      </c>
      <c r="G31" s="29">
        <v>2595.52</v>
      </c>
      <c r="H31" s="29">
        <v>6239.78</v>
      </c>
      <c r="I31" s="29">
        <v>0</v>
      </c>
      <c r="J31" s="29">
        <f>SUM(D31:G31)*J5</f>
        <v>517.91499999999996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76.26939999999999</v>
      </c>
      <c r="C32" s="62">
        <v>1.2379999999999999E-2</v>
      </c>
      <c r="D32" s="29">
        <v>1770.28</v>
      </c>
      <c r="E32" s="29">
        <v>273.32</v>
      </c>
      <c r="F32" s="29">
        <v>598.15</v>
      </c>
      <c r="G32" s="29">
        <v>2773.54</v>
      </c>
      <c r="H32" s="29">
        <v>6333.38</v>
      </c>
      <c r="I32" s="29">
        <v>0</v>
      </c>
      <c r="J32" s="29">
        <f>SUM(D32:G32)*J5</f>
        <v>541.529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76.26939999999999</v>
      </c>
      <c r="C33" s="62">
        <v>1.2379999999999999E-2</v>
      </c>
      <c r="D33" s="29">
        <v>1810.11</v>
      </c>
      <c r="E33" s="29">
        <v>279.47000000000003</v>
      </c>
      <c r="F33" s="29">
        <v>611.61</v>
      </c>
      <c r="G33" s="29">
        <v>2895.87</v>
      </c>
      <c r="H33" s="29">
        <v>6428.38</v>
      </c>
      <c r="I33" s="29">
        <v>0</v>
      </c>
      <c r="J33" s="29">
        <f>SUM(D33:G33)*J5</f>
        <v>559.70600000000002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76.26939999999999</v>
      </c>
      <c r="C34" s="62">
        <v>1.2379999999999999E-2</v>
      </c>
      <c r="D34" s="29">
        <v>1850.84</v>
      </c>
      <c r="E34" s="29">
        <v>285.76</v>
      </c>
      <c r="F34" s="29">
        <v>625.37</v>
      </c>
      <c r="G34" s="29">
        <v>3423.21</v>
      </c>
      <c r="H34" s="29">
        <v>6524.8</v>
      </c>
      <c r="I34" s="29">
        <v>0</v>
      </c>
      <c r="J34" s="29">
        <f>SUM(D34:G34)*J5</f>
        <v>618.51800000000003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76.26939999999999</v>
      </c>
      <c r="C35" s="62">
        <v>1.2379999999999999E-2</v>
      </c>
      <c r="D35" s="29">
        <v>1892.49</v>
      </c>
      <c r="E35" s="29">
        <v>292.19</v>
      </c>
      <c r="F35" s="29">
        <v>639.44000000000005</v>
      </c>
      <c r="G35" s="29">
        <v>3589.58</v>
      </c>
      <c r="H35" s="29">
        <v>6622.67</v>
      </c>
      <c r="I35" s="29">
        <v>0</v>
      </c>
      <c r="J35" s="29">
        <f>SUM(D35:G35)*J5</f>
        <v>641.37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76.26939999999999</v>
      </c>
      <c r="C36" s="62">
        <v>1.2379999999999999E-2</v>
      </c>
      <c r="D36" s="29">
        <v>1935.07</v>
      </c>
      <c r="E36" s="29">
        <v>298.76</v>
      </c>
      <c r="F36" s="29">
        <v>653.83000000000004</v>
      </c>
      <c r="G36" s="29">
        <v>3871.74</v>
      </c>
      <c r="H36" s="29">
        <v>6722.01</v>
      </c>
      <c r="I36" s="29">
        <v>0</v>
      </c>
      <c r="J36" s="29">
        <f>SUM(D36:G36)*J5</f>
        <v>675.94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76.26939999999999</v>
      </c>
      <c r="C37" s="62">
        <v>1.2379999999999999E-2</v>
      </c>
      <c r="D37" s="29">
        <v>1978.61</v>
      </c>
      <c r="E37" s="29">
        <v>305.49</v>
      </c>
      <c r="F37" s="29">
        <v>668.54</v>
      </c>
      <c r="G37" s="29">
        <v>4133.45</v>
      </c>
      <c r="H37" s="29">
        <v>6822.84</v>
      </c>
      <c r="I37" s="29">
        <v>0</v>
      </c>
      <c r="J37" s="29">
        <f>SUM(D37:G37)*J5</f>
        <v>708.60900000000004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76.26939999999999</v>
      </c>
      <c r="C38" s="62">
        <v>1.2379999999999999E-2</v>
      </c>
      <c r="D38" s="29">
        <v>2023.12</v>
      </c>
      <c r="E38" s="29">
        <v>312.36</v>
      </c>
      <c r="F38" s="29">
        <v>683.59</v>
      </c>
      <c r="G38" s="29">
        <v>4354</v>
      </c>
      <c r="H38" s="29">
        <v>6925.19</v>
      </c>
      <c r="I38" s="29">
        <v>0</v>
      </c>
      <c r="J38" s="29">
        <f>SUM(D38:G38)*J5</f>
        <v>737.30700000000002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76.26939999999999</v>
      </c>
      <c r="C39" s="62">
        <v>1.2379999999999999E-2</v>
      </c>
      <c r="D39" s="29">
        <v>2068.65</v>
      </c>
      <c r="E39" s="29">
        <v>319.39</v>
      </c>
      <c r="F39" s="29">
        <v>698.97</v>
      </c>
      <c r="G39" s="29">
        <v>4451.96</v>
      </c>
      <c r="H39" s="29">
        <v>7029.06</v>
      </c>
      <c r="I39" s="29">
        <v>0</v>
      </c>
      <c r="J39" s="29">
        <f>SUM(D39:G39)*J5</f>
        <v>753.89700000000005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76.26939999999999</v>
      </c>
      <c r="C40" s="62">
        <v>1.2379999999999999E-2</v>
      </c>
      <c r="D40" s="29">
        <v>2115.19</v>
      </c>
      <c r="E40" s="29">
        <v>326.57</v>
      </c>
      <c r="F40" s="29">
        <v>714.69</v>
      </c>
      <c r="G40" s="29">
        <v>4552.13</v>
      </c>
      <c r="H40" s="29">
        <v>7134.5</v>
      </c>
      <c r="I40" s="29">
        <v>0</v>
      </c>
      <c r="J40" s="29">
        <f>SUM(D40:G40)*J5</f>
        <v>770.85800000000006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76.26939999999999</v>
      </c>
      <c r="C41" s="62">
        <v>1.2379999999999999E-2</v>
      </c>
      <c r="D41" s="29">
        <v>2162.7800000000002</v>
      </c>
      <c r="E41" s="29">
        <v>333.92</v>
      </c>
      <c r="F41" s="29">
        <v>730.77</v>
      </c>
      <c r="G41" s="29">
        <v>4654.55</v>
      </c>
      <c r="H41" s="29">
        <v>7241.52</v>
      </c>
      <c r="I41" s="29">
        <v>0</v>
      </c>
      <c r="J41" s="29">
        <f>SUM(D41:G41)*J5</f>
        <v>788.20200000000011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76.26939999999999</v>
      </c>
      <c r="C42" s="62">
        <v>1.2379999999999999E-2</v>
      </c>
      <c r="D42" s="29">
        <v>2211.44</v>
      </c>
      <c r="E42" s="29">
        <v>341.43</v>
      </c>
      <c r="F42" s="29">
        <v>747.22</v>
      </c>
      <c r="G42" s="29">
        <v>4759.28</v>
      </c>
      <c r="H42" s="29">
        <v>7350.14</v>
      </c>
      <c r="I42" s="29">
        <v>0</v>
      </c>
      <c r="J42" s="29">
        <f>SUM(D42:G42)*J5</f>
        <v>805.93700000000001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76.26939999999999</v>
      </c>
      <c r="C43" s="62">
        <v>1.2379999999999999E-2</v>
      </c>
      <c r="D43" s="29">
        <v>2261.1999999999998</v>
      </c>
      <c r="E43" s="29">
        <v>349.12</v>
      </c>
      <c r="F43" s="29">
        <v>764.03</v>
      </c>
      <c r="G43" s="29">
        <v>4866.37</v>
      </c>
      <c r="H43" s="29">
        <v>7460.39</v>
      </c>
      <c r="I43" s="29">
        <v>0</v>
      </c>
      <c r="J43" s="29">
        <f>SUM(D43:G43)*J5</f>
        <v>824.072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76.26939999999999</v>
      </c>
      <c r="C44" s="62">
        <v>1.2379999999999999E-2</v>
      </c>
      <c r="D44" s="29">
        <v>2312.08</v>
      </c>
      <c r="E44" s="29">
        <v>356.97</v>
      </c>
      <c r="F44" s="29">
        <v>781.22</v>
      </c>
      <c r="G44" s="29">
        <v>4975.8599999999997</v>
      </c>
      <c r="H44" s="29">
        <v>7572.3</v>
      </c>
      <c r="I44" s="29">
        <v>0</v>
      </c>
      <c r="J44" s="29">
        <f>SUM(D44:G44)*J5</f>
        <v>842.61300000000017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76.26939999999999</v>
      </c>
      <c r="C45" s="62">
        <v>1.2379999999999999E-2</v>
      </c>
      <c r="D45" s="29">
        <v>2364.1</v>
      </c>
      <c r="E45" s="29">
        <v>365</v>
      </c>
      <c r="F45" s="29">
        <v>798.8</v>
      </c>
      <c r="G45" s="29">
        <v>5087.82</v>
      </c>
      <c r="H45" s="29">
        <v>7685.88</v>
      </c>
      <c r="I45" s="29">
        <v>0</v>
      </c>
      <c r="J45" s="29">
        <f>SUM(D45:G45)*J5</f>
        <v>861.572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1520.4417167176186</v>
      </c>
      <c r="C51" s="62">
        <f>C21+NPV(J3,C22:C50)</f>
        <v>0.25562966758024713</v>
      </c>
      <c r="D51" s="29">
        <f>D21+NPV(J3,D22:D50)</f>
        <v>33535.464829611403</v>
      </c>
      <c r="E51" s="29">
        <f>E21+NPV(J3,E22:E50)</f>
        <v>5177.6801630920963</v>
      </c>
      <c r="F51" s="29">
        <f>F21+NPV(J3,F22:F50)</f>
        <v>11331.153830086669</v>
      </c>
      <c r="G51" s="29">
        <f>G21+NPV(J3,G22:G50)</f>
        <v>45989.925536313793</v>
      </c>
      <c r="H51" s="29">
        <f>H21+NPV(J3,H22:H50)</f>
        <v>118950.84955369972</v>
      </c>
      <c r="I51" s="29">
        <f>I21+NPV(J3,I22:I50)</f>
        <v>3647.5315878434326</v>
      </c>
      <c r="J51" s="29">
        <f>J21+NPV(J3,J22:J50)</f>
        <v>9603.4224359103955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2190.3267447737012</v>
      </c>
      <c r="C52" s="64">
        <f>C21+NPV(J4,C22:C50)</f>
        <v>0.36626097285965253</v>
      </c>
      <c r="D52" s="29">
        <f>D21+NPV(J4,D22:D50)</f>
        <v>50283.536810456513</v>
      </c>
      <c r="E52" s="29">
        <f>E21+NPV(J4,E22:E50)</f>
        <v>7763.4873009205749</v>
      </c>
      <c r="F52" s="29">
        <f>F21+NPV(J4,F22:F50)</f>
        <v>16990.090601483236</v>
      </c>
      <c r="G52" s="29">
        <f>G21+NPV(J4,G22:G50)</f>
        <v>75582.361477996965</v>
      </c>
      <c r="H52" s="29">
        <f>H21+NPV(J4,H22:H50)</f>
        <v>176671.58612615825</v>
      </c>
      <c r="I52" s="29">
        <f>I21+NPV(J4,I22:I50)</f>
        <v>4430.5123032450565</v>
      </c>
      <c r="J52" s="29">
        <f>J21+NPV(J4,J22:J50)</f>
        <v>15061.947619085726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35E6-F572-4A5D-9DC2-3EC9C6E2D2D7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61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273586.27521187952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0</v>
      </c>
      <c r="D12" s="55">
        <f>H51+C5+C7</f>
        <v>273586.27521187952</v>
      </c>
      <c r="E12" s="55">
        <f>C5+C7</f>
        <v>273586.27521187952</v>
      </c>
      <c r="F12" s="55">
        <f>C5+C6</f>
        <v>273586.27521187952</v>
      </c>
      <c r="G12" s="55">
        <f>C5+C6</f>
        <v>273586.27521187952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0</v>
      </c>
      <c r="D13" s="28">
        <f>D11-D12</f>
        <v>-273586.27521187952</v>
      </c>
      <c r="E13" s="28">
        <f>E11-E12</f>
        <v>-273586.27521187952</v>
      </c>
      <c r="F13" s="28">
        <f>F11-F12</f>
        <v>-273586.27521187952</v>
      </c>
      <c r="G13" s="28">
        <f>G11-G12</f>
        <v>-273586.27521187952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IFERROR(G12/B51,"")</f>
        <v/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0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0</v>
      </c>
      <c r="C51" s="62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0</v>
      </c>
      <c r="C52" s="64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C577-3AD4-467E-8D54-D4597D5B3B5E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62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14380.479999999996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71146.2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71146.2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71146.2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71146.2</v>
      </c>
      <c r="D12" s="55">
        <f>H51+C5+C7</f>
        <v>85526.68</v>
      </c>
      <c r="E12" s="55">
        <f>C5+C7</f>
        <v>85526.68</v>
      </c>
      <c r="F12" s="55">
        <f>C5+C6</f>
        <v>85526.68</v>
      </c>
      <c r="G12" s="55">
        <f>C5+C6</f>
        <v>85526.68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0</v>
      </c>
      <c r="D13" s="28">
        <f>D11-D12</f>
        <v>-85526.68</v>
      </c>
      <c r="E13" s="28">
        <f>E11-E12</f>
        <v>-85526.68</v>
      </c>
      <c r="F13" s="28">
        <f>F11-F12</f>
        <v>-85526.68</v>
      </c>
      <c r="G13" s="28">
        <f>G11-G12</f>
        <v>-85526.68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1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IFERROR(G12/B51,"")</f>
        <v/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0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0</v>
      </c>
      <c r="C51" s="62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0</v>
      </c>
      <c r="C52" s="64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9E004-4966-4B41-B7FB-1ADB6768FA3B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63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1817133.35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0</v>
      </c>
      <c r="D12" s="55">
        <f>H51+C5+C7</f>
        <v>1817133.35</v>
      </c>
      <c r="E12" s="55">
        <f>C5+C7</f>
        <v>1817133.35</v>
      </c>
      <c r="F12" s="55">
        <f>C5+C6</f>
        <v>1817133.35</v>
      </c>
      <c r="G12" s="55">
        <f>C5+C6</f>
        <v>1817133.35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0</v>
      </c>
      <c r="D13" s="28">
        <f>D11-D12</f>
        <v>-1817133.35</v>
      </c>
      <c r="E13" s="28">
        <f>E11-E12</f>
        <v>-1817133.35</v>
      </c>
      <c r="F13" s="28">
        <f>F11-F12</f>
        <v>-1817133.35</v>
      </c>
      <c r="G13" s="28">
        <f>G11-G12</f>
        <v>-1817133.35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IFERROR(G12/B51,"")</f>
        <v/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0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0</v>
      </c>
      <c r="C51" s="62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0</v>
      </c>
      <c r="C52" s="64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3F05-ECB0-4263-870F-F8B7868FE2A3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51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355595.70665012416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9163986.656481795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1890688.0199999998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7195812.9276649058</v>
      </c>
      <c r="D11" s="28">
        <f>SUM(D51:G51)</f>
        <v>6415646.5746982042</v>
      </c>
      <c r="E11" s="28">
        <f>SUM(D51:G51)</f>
        <v>6415646.5746982042</v>
      </c>
      <c r="F11" s="28">
        <f>SUM(D51:G51)+I51+C8</f>
        <v>6415646.5746982042</v>
      </c>
      <c r="G11" s="29">
        <f>SUM(D52:G52)+I52+J52</f>
        <v>10489126.007061308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9163986.656481795</v>
      </c>
      <c r="D12" s="55">
        <f>H51+C5+C7</f>
        <v>7551408.6343150297</v>
      </c>
      <c r="E12" s="55">
        <f>C5+C7</f>
        <v>2246283.726650124</v>
      </c>
      <c r="F12" s="55">
        <f>C5+C6</f>
        <v>9519582.3631319199</v>
      </c>
      <c r="G12" s="55">
        <f>C5+C6</f>
        <v>9519582.3631319199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-1968173.7288168892</v>
      </c>
      <c r="D13" s="28">
        <f>D11-D12</f>
        <v>-1135762.0596168255</v>
      </c>
      <c r="E13" s="28">
        <f>E11-E12</f>
        <v>4169362.8480480802</v>
      </c>
      <c r="F13" s="28">
        <f>F11-F12</f>
        <v>-3103935.7884337157</v>
      </c>
      <c r="G13" s="28">
        <f>G11-G12</f>
        <v>969543.64392938837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0.78522734672198846</v>
      </c>
      <c r="D14" s="45">
        <f t="shared" ref="D14:G14" si="0">IFERROR(D11/D12,0)</f>
        <v>0.84959600061163321</v>
      </c>
      <c r="E14" s="45">
        <f t="shared" si="0"/>
        <v>2.8561158586434843</v>
      </c>
      <c r="F14" s="45">
        <f t="shared" si="0"/>
        <v>0.67394202077027587</v>
      </c>
      <c r="G14" s="45">
        <f t="shared" si="0"/>
        <v>1.1018472877218124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>
        <f>IFERROR(C12/B51,"")</f>
        <v>8.8377354024022221</v>
      </c>
      <c r="D15" s="54">
        <f>IFERROR(D12/B51,"")</f>
        <v>7.282567503335204</v>
      </c>
      <c r="E15" s="54">
        <f>IFERROR(E12/B51,"")</f>
        <v>2.1663127587395818</v>
      </c>
      <c r="F15" s="54">
        <f>IFERROR(F12/B51,"")</f>
        <v>9.1806713846781456</v>
      </c>
      <c r="G15" s="54">
        <f>IFERROR(G12/B52,"")</f>
        <v>6.3581050375240435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98271.348110003368</v>
      </c>
      <c r="C21" s="67">
        <v>1623.7864799999566</v>
      </c>
      <c r="D21" s="29">
        <v>0</v>
      </c>
      <c r="E21" s="29">
        <v>0</v>
      </c>
      <c r="F21" s="29">
        <v>155848.51</v>
      </c>
      <c r="G21" s="29">
        <v>303499.27</v>
      </c>
      <c r="H21" s="29">
        <v>355647.99</v>
      </c>
      <c r="I21" s="29">
        <v>0</v>
      </c>
      <c r="J21" s="29">
        <f>SUM(D21:G21)*J5</f>
        <v>34451.083500000001</v>
      </c>
    </row>
    <row r="22" spans="1:11" s="6" customFormat="1" ht="12.75" x14ac:dyDescent="0.2">
      <c r="A22" s="3">
        <v>2</v>
      </c>
      <c r="B22" s="67">
        <v>98271.348110003368</v>
      </c>
      <c r="C22" s="67">
        <v>1623.7864799999566</v>
      </c>
      <c r="D22" s="29">
        <v>0</v>
      </c>
      <c r="E22" s="29">
        <v>0</v>
      </c>
      <c r="F22" s="29">
        <v>157952.46</v>
      </c>
      <c r="G22" s="29">
        <v>331290.89</v>
      </c>
      <c r="H22" s="29">
        <v>382254.7</v>
      </c>
      <c r="I22" s="29">
        <v>0</v>
      </c>
      <c r="J22" s="29">
        <f>SUM(D22:G22)*J5</f>
        <v>36693.251249999994</v>
      </c>
    </row>
    <row r="23" spans="1:11" s="6" customFormat="1" ht="12.75" x14ac:dyDescent="0.2">
      <c r="A23" s="3">
        <v>3</v>
      </c>
      <c r="B23" s="67">
        <v>98271.348110003368</v>
      </c>
      <c r="C23" s="67">
        <v>1623.7864799999566</v>
      </c>
      <c r="D23" s="29">
        <v>0</v>
      </c>
      <c r="E23" s="29">
        <v>0</v>
      </c>
      <c r="F23" s="29">
        <v>160084.82</v>
      </c>
      <c r="G23" s="29">
        <v>351386.01</v>
      </c>
      <c r="H23" s="29">
        <v>411227.66</v>
      </c>
      <c r="I23" s="29">
        <v>0</v>
      </c>
      <c r="J23" s="29">
        <f>SUM(D23:G23)*J5</f>
        <v>38360.312250000003</v>
      </c>
    </row>
    <row r="24" spans="1:11" s="6" customFormat="1" ht="12.75" x14ac:dyDescent="0.2">
      <c r="A24" s="36">
        <v>4</v>
      </c>
      <c r="B24" s="67">
        <v>98271.348110003368</v>
      </c>
      <c r="C24" s="67">
        <v>1623.7864799999566</v>
      </c>
      <c r="D24" s="29">
        <v>0</v>
      </c>
      <c r="E24" s="29">
        <v>0</v>
      </c>
      <c r="F24" s="29">
        <v>162245.97</v>
      </c>
      <c r="G24" s="29">
        <v>367624.76</v>
      </c>
      <c r="H24" s="29">
        <v>432521.83</v>
      </c>
      <c r="I24" s="29">
        <v>0</v>
      </c>
      <c r="J24" s="29">
        <f>SUM(D24:G24)*J5</f>
        <v>39740.304749999996</v>
      </c>
      <c r="K24" s="39"/>
    </row>
    <row r="25" spans="1:11" s="6" customFormat="1" ht="12.75" x14ac:dyDescent="0.2">
      <c r="A25" s="36">
        <v>5</v>
      </c>
      <c r="B25" s="67">
        <v>98271.348110003368</v>
      </c>
      <c r="C25" s="67">
        <v>1623.7864799999566</v>
      </c>
      <c r="D25" s="29">
        <v>0</v>
      </c>
      <c r="E25" s="29">
        <v>0</v>
      </c>
      <c r="F25" s="29">
        <v>164436.29</v>
      </c>
      <c r="G25" s="29">
        <v>387499.06</v>
      </c>
      <c r="H25" s="29">
        <v>449977.61</v>
      </c>
      <c r="I25" s="29">
        <v>0</v>
      </c>
      <c r="J25" s="29">
        <f>SUM(D25:G25)*J5</f>
        <v>41395.151249999995</v>
      </c>
      <c r="K25" s="39"/>
    </row>
    <row r="26" spans="1:11" s="6" customFormat="1" ht="12.75" x14ac:dyDescent="0.2">
      <c r="A26" s="36">
        <v>6</v>
      </c>
      <c r="B26" s="67">
        <v>88469.924640003286</v>
      </c>
      <c r="C26" s="67">
        <v>1461.8830199999579</v>
      </c>
      <c r="D26" s="29">
        <v>0</v>
      </c>
      <c r="E26" s="29">
        <v>0</v>
      </c>
      <c r="F26" s="29">
        <v>150039.32999999999</v>
      </c>
      <c r="G26" s="29">
        <v>363671.99</v>
      </c>
      <c r="H26" s="29">
        <v>424101.74</v>
      </c>
      <c r="I26" s="29">
        <v>0</v>
      </c>
      <c r="J26" s="29">
        <f>SUM(D26:G26)*J5</f>
        <v>38528.348999999995</v>
      </c>
      <c r="K26" s="39"/>
    </row>
    <row r="27" spans="1:11" s="6" customFormat="1" ht="12.75" x14ac:dyDescent="0.2">
      <c r="A27" s="36">
        <v>7</v>
      </c>
      <c r="B27" s="67">
        <v>88469.924640003286</v>
      </c>
      <c r="C27" s="67">
        <v>1461.8830199999579</v>
      </c>
      <c r="D27" s="29">
        <v>0</v>
      </c>
      <c r="E27" s="29">
        <v>0</v>
      </c>
      <c r="F27" s="29">
        <v>152064.85999999999</v>
      </c>
      <c r="G27" s="29">
        <v>362665.2</v>
      </c>
      <c r="H27" s="29">
        <v>440051.96</v>
      </c>
      <c r="I27" s="29">
        <v>0</v>
      </c>
      <c r="J27" s="29">
        <f>SUM(D27:G27)*J5</f>
        <v>38604.754499999995</v>
      </c>
      <c r="K27" s="39"/>
    </row>
    <row r="28" spans="1:11" s="6" customFormat="1" ht="12.75" x14ac:dyDescent="0.2">
      <c r="A28" s="36">
        <v>8</v>
      </c>
      <c r="B28" s="67">
        <v>88469.924640003286</v>
      </c>
      <c r="C28" s="67">
        <v>1461.8830199999579</v>
      </c>
      <c r="D28" s="29">
        <v>0</v>
      </c>
      <c r="E28" s="29">
        <v>0</v>
      </c>
      <c r="F28" s="29">
        <v>154117.74</v>
      </c>
      <c r="G28" s="29">
        <v>371546.7</v>
      </c>
      <c r="H28" s="29">
        <v>440190.88</v>
      </c>
      <c r="I28" s="29">
        <v>0</v>
      </c>
      <c r="J28" s="29">
        <f>SUM(D28:G28)*J5</f>
        <v>39424.832999999991</v>
      </c>
      <c r="K28" s="39"/>
    </row>
    <row r="29" spans="1:11" s="6" customFormat="1" ht="12.75" x14ac:dyDescent="0.2">
      <c r="A29" s="36">
        <v>9</v>
      </c>
      <c r="B29" s="67">
        <v>88469.924640003286</v>
      </c>
      <c r="C29" s="67">
        <v>1461.8830199999579</v>
      </c>
      <c r="D29" s="29">
        <v>0</v>
      </c>
      <c r="E29" s="29">
        <v>0</v>
      </c>
      <c r="F29" s="29">
        <v>156198.32999999999</v>
      </c>
      <c r="G29" s="29">
        <v>385480.62</v>
      </c>
      <c r="H29" s="29">
        <v>450235.26</v>
      </c>
      <c r="I29" s="29">
        <v>0</v>
      </c>
      <c r="J29" s="29">
        <f>SUM(D29:G29)*J5</f>
        <v>40625.921249999992</v>
      </c>
      <c r="K29" s="39"/>
    </row>
    <row r="30" spans="1:11" s="6" customFormat="1" ht="12.75" x14ac:dyDescent="0.2">
      <c r="A30" s="36">
        <v>10</v>
      </c>
      <c r="B30" s="67">
        <v>88469.924640003286</v>
      </c>
      <c r="C30" s="67">
        <v>1461.8830199999579</v>
      </c>
      <c r="D30" s="29">
        <v>0</v>
      </c>
      <c r="E30" s="29">
        <v>0</v>
      </c>
      <c r="F30" s="29">
        <v>158307</v>
      </c>
      <c r="G30" s="29">
        <v>410022.27</v>
      </c>
      <c r="H30" s="29">
        <v>465349.51</v>
      </c>
      <c r="I30" s="29">
        <v>0</v>
      </c>
      <c r="J30" s="29">
        <f>SUM(D30:G30)*J5</f>
        <v>42624.695249999997</v>
      </c>
      <c r="K30" s="39"/>
    </row>
    <row r="31" spans="1:11" s="6" customFormat="1" ht="12.75" x14ac:dyDescent="0.2">
      <c r="A31" s="36">
        <v>11</v>
      </c>
      <c r="B31" s="67">
        <v>88469.924640003286</v>
      </c>
      <c r="C31" s="67">
        <v>1461.8830199999579</v>
      </c>
      <c r="D31" s="29">
        <v>0</v>
      </c>
      <c r="E31" s="29">
        <v>0</v>
      </c>
      <c r="F31" s="29">
        <v>160444.15</v>
      </c>
      <c r="G31" s="29">
        <v>434827.38</v>
      </c>
      <c r="H31" s="29">
        <v>491089.19</v>
      </c>
      <c r="I31" s="29">
        <v>0</v>
      </c>
      <c r="J31" s="29">
        <f>SUM(D31:G31)*J5</f>
        <v>44645.364750000001</v>
      </c>
      <c r="K31" s="39"/>
    </row>
    <row r="32" spans="1:11" s="6" customFormat="1" ht="12.75" x14ac:dyDescent="0.2">
      <c r="A32" s="36">
        <v>12</v>
      </c>
      <c r="B32" s="67">
        <v>88469.924640003286</v>
      </c>
      <c r="C32" s="67">
        <v>1461.8830199999579</v>
      </c>
      <c r="D32" s="29">
        <v>0</v>
      </c>
      <c r="E32" s="29">
        <v>0</v>
      </c>
      <c r="F32" s="29">
        <v>162610.15</v>
      </c>
      <c r="G32" s="29">
        <v>450371.63</v>
      </c>
      <c r="H32" s="29">
        <v>517110.3</v>
      </c>
      <c r="I32" s="29">
        <v>0</v>
      </c>
      <c r="J32" s="29">
        <f>SUM(D32:G32)*J5</f>
        <v>45973.633500000004</v>
      </c>
      <c r="K32" s="39"/>
    </row>
    <row r="33" spans="1:11" s="6" customFormat="1" ht="12.75" x14ac:dyDescent="0.2">
      <c r="A33" s="36">
        <v>13</v>
      </c>
      <c r="B33" s="67">
        <v>88469.924640003286</v>
      </c>
      <c r="C33" s="67">
        <v>1461.8830199999579</v>
      </c>
      <c r="D33" s="29">
        <v>0</v>
      </c>
      <c r="E33" s="29">
        <v>0</v>
      </c>
      <c r="F33" s="29">
        <v>164805.38</v>
      </c>
      <c r="G33" s="29">
        <v>460624.32</v>
      </c>
      <c r="H33" s="29">
        <v>533888.80000000005</v>
      </c>
      <c r="I33" s="29">
        <v>0</v>
      </c>
      <c r="J33" s="29">
        <f>SUM(D33:G33)*J5</f>
        <v>46907.227499999994</v>
      </c>
      <c r="K33" s="39"/>
    </row>
    <row r="34" spans="1:11" s="6" customFormat="1" ht="12.75" x14ac:dyDescent="0.2">
      <c r="A34" s="36">
        <v>14</v>
      </c>
      <c r="B34" s="67">
        <v>88469.924640003286</v>
      </c>
      <c r="C34" s="67">
        <v>1461.8830199999579</v>
      </c>
      <c r="D34" s="29">
        <v>0</v>
      </c>
      <c r="E34" s="29">
        <v>0</v>
      </c>
      <c r="F34" s="29">
        <v>167030.25</v>
      </c>
      <c r="G34" s="29">
        <v>485596.64</v>
      </c>
      <c r="H34" s="29">
        <v>545394.25</v>
      </c>
      <c r="I34" s="29">
        <v>0</v>
      </c>
      <c r="J34" s="29">
        <f>SUM(D34:G34)*J5</f>
        <v>48947.016750000003</v>
      </c>
      <c r="K34" s="39"/>
    </row>
    <row r="35" spans="1:11" s="6" customFormat="1" ht="12.75" x14ac:dyDescent="0.2">
      <c r="A35" s="36">
        <v>15</v>
      </c>
      <c r="B35" s="67">
        <v>88469.924640003286</v>
      </c>
      <c r="C35" s="67">
        <v>1461.8830199999579</v>
      </c>
      <c r="D35" s="29">
        <v>0</v>
      </c>
      <c r="E35" s="29">
        <v>0</v>
      </c>
      <c r="F35" s="29">
        <v>169285.16</v>
      </c>
      <c r="G35" s="29">
        <v>511329.98</v>
      </c>
      <c r="H35" s="29">
        <v>571638.11</v>
      </c>
      <c r="I35" s="29">
        <v>0</v>
      </c>
      <c r="J35" s="29">
        <f>SUM(D35:G35)*J5</f>
        <v>51046.135499999997</v>
      </c>
      <c r="K35" s="39"/>
    </row>
    <row r="36" spans="1:11" s="6" customFormat="1" ht="12.75" x14ac:dyDescent="0.2">
      <c r="A36" s="36">
        <v>16</v>
      </c>
      <c r="B36" s="67">
        <v>88469.924640003286</v>
      </c>
      <c r="C36" s="67">
        <v>1461.8830199999579</v>
      </c>
      <c r="D36" s="29">
        <v>0</v>
      </c>
      <c r="E36" s="29">
        <v>0</v>
      </c>
      <c r="F36" s="29">
        <v>171570.51</v>
      </c>
      <c r="G36" s="29">
        <v>529424.47</v>
      </c>
      <c r="H36" s="29">
        <v>598662.06999999995</v>
      </c>
      <c r="I36" s="29">
        <v>0</v>
      </c>
      <c r="J36" s="29">
        <f>SUM(D36:G36)*J5</f>
        <v>52574.623499999994</v>
      </c>
      <c r="K36" s="39"/>
    </row>
    <row r="37" spans="1:11" s="6" customFormat="1" ht="12.75" x14ac:dyDescent="0.2">
      <c r="A37" s="36">
        <v>17</v>
      </c>
      <c r="B37" s="67">
        <v>88469.924640003286</v>
      </c>
      <c r="C37" s="67">
        <v>1461.8830199999579</v>
      </c>
      <c r="D37" s="29">
        <v>0</v>
      </c>
      <c r="E37" s="29">
        <v>0</v>
      </c>
      <c r="F37" s="29">
        <v>173886.71</v>
      </c>
      <c r="G37" s="29">
        <v>562968.9</v>
      </c>
      <c r="H37" s="29">
        <v>618066.54</v>
      </c>
      <c r="I37" s="29">
        <v>0</v>
      </c>
      <c r="J37" s="29">
        <f>SUM(D37:G37)*J5</f>
        <v>55264.170749999997</v>
      </c>
      <c r="K37" s="39"/>
    </row>
    <row r="38" spans="1:11" s="6" customFormat="1" ht="12.75" x14ac:dyDescent="0.2">
      <c r="A38" s="36">
        <v>18</v>
      </c>
      <c r="B38" s="67">
        <v>88469.924640003286</v>
      </c>
      <c r="C38" s="67">
        <v>1461.8830199999579</v>
      </c>
      <c r="D38" s="29">
        <v>0</v>
      </c>
      <c r="E38" s="29">
        <v>0</v>
      </c>
      <c r="F38" s="29">
        <v>176234.19</v>
      </c>
      <c r="G38" s="29">
        <v>586576.30000000005</v>
      </c>
      <c r="H38" s="29">
        <v>652940.61</v>
      </c>
      <c r="I38" s="29">
        <v>0</v>
      </c>
      <c r="J38" s="29">
        <f>SUM(D38:G38)*J5</f>
        <v>57210.786749999999</v>
      </c>
      <c r="K38" s="39"/>
    </row>
    <row r="39" spans="1:11" s="6" customFormat="1" ht="12.75" x14ac:dyDescent="0.2">
      <c r="A39" s="36">
        <v>19</v>
      </c>
      <c r="B39" s="67">
        <v>88469.924640003286</v>
      </c>
      <c r="C39" s="67">
        <v>1461.8830199999579</v>
      </c>
      <c r="D39" s="29">
        <v>0</v>
      </c>
      <c r="E39" s="29">
        <v>0</v>
      </c>
      <c r="F39" s="29">
        <v>178613.35</v>
      </c>
      <c r="G39" s="29">
        <v>599774.27</v>
      </c>
      <c r="H39" s="29">
        <v>677897.58</v>
      </c>
      <c r="I39" s="29">
        <v>0</v>
      </c>
      <c r="J39" s="29">
        <f>SUM(D39:G39)*J5</f>
        <v>58379.071499999998</v>
      </c>
      <c r="K39" s="39"/>
    </row>
    <row r="40" spans="1:11" s="6" customFormat="1" ht="12.75" x14ac:dyDescent="0.2">
      <c r="A40" s="36">
        <v>20</v>
      </c>
      <c r="B40" s="67">
        <v>88469.924640003286</v>
      </c>
      <c r="C40" s="67">
        <v>1461.8830199999579</v>
      </c>
      <c r="D40" s="29">
        <v>0</v>
      </c>
      <c r="E40" s="29">
        <v>0</v>
      </c>
      <c r="F40" s="29">
        <v>181024.63</v>
      </c>
      <c r="G40" s="29">
        <v>613269.18999999994</v>
      </c>
      <c r="H40" s="29">
        <v>692465.37</v>
      </c>
      <c r="I40" s="29">
        <v>0</v>
      </c>
      <c r="J40" s="29">
        <f>SUM(D40:G40)*J5</f>
        <v>59572.036499999995</v>
      </c>
      <c r="K40" s="39"/>
    </row>
    <row r="41" spans="1:11" s="6" customFormat="1" ht="12.75" x14ac:dyDescent="0.2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2.75" x14ac:dyDescent="0.2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2.75" x14ac:dyDescent="0.2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2.75" x14ac:dyDescent="0.2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2.75" x14ac:dyDescent="0.2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1036915.7073870862</v>
      </c>
      <c r="C51" s="67">
        <f>C21+NPV(J3,C22:C50)</f>
        <v>17133.820501185692</v>
      </c>
      <c r="D51" s="29">
        <f>D21+NPV(J3,D22:D50)</f>
        <v>0</v>
      </c>
      <c r="E51" s="29">
        <f>E21+NPV(J3,E22:E50)</f>
        <v>0</v>
      </c>
      <c r="F51" s="29">
        <f>F21+NPV(J3,F22:F50)</f>
        <v>1812654.3213145623</v>
      </c>
      <c r="G51" s="29">
        <f>G21+NPV(J3,G22:G50)</f>
        <v>4602992.2533836421</v>
      </c>
      <c r="H51" s="29">
        <f>H21+NPV(J3,H22:H50)</f>
        <v>5305124.9076649062</v>
      </c>
      <c r="I51" s="29">
        <f>I21+NPV(J3,I22:I50)</f>
        <v>0</v>
      </c>
      <c r="J51" s="29">
        <f>J21+NPV(J3,J22:J50)</f>
        <v>481173.49310236523</v>
      </c>
      <c r="K51" s="39"/>
    </row>
    <row r="52" spans="1:11" s="6" customFormat="1" ht="12.75" x14ac:dyDescent="0.2">
      <c r="A52" s="38" t="s">
        <v>35</v>
      </c>
      <c r="B52" s="56">
        <f>B21+NPV(J4,B22:B50)</f>
        <v>1497235.781250794</v>
      </c>
      <c r="C52" s="56">
        <f>C21+NPV(J4,C22:C50)</f>
        <v>24740.157501366921</v>
      </c>
      <c r="D52" s="29">
        <f>D21+NPV(J4,D22:D50)</f>
        <v>0</v>
      </c>
      <c r="E52" s="29">
        <f>E21+NPV(J4,E22:E50)</f>
        <v>0</v>
      </c>
      <c r="F52" s="29">
        <f>F21+NPV(J4,F22:F50)</f>
        <v>2671561.7331119534</v>
      </c>
      <c r="G52" s="29">
        <f>G21+NPV(J4,G22:G50)</f>
        <v>7085764.7850846127</v>
      </c>
      <c r="H52" s="29">
        <f>H21+NPV(J4,H22:H50)</f>
        <v>8127716.9940086054</v>
      </c>
      <c r="I52" s="29">
        <f>I21+NPV(J4,I22:I50)</f>
        <v>0</v>
      </c>
      <c r="J52" s="29">
        <f>J21+NPV(J4,J22:J50)</f>
        <v>731799.48886474245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ED14-F7B7-49E5-AE31-4A7BC85E6279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52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111469.77828984163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225863.2400000332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225863.2400000332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1387683.0460651696</v>
      </c>
      <c r="D11" s="28">
        <f>SUM(D51:G51)</f>
        <v>268610.53177533316</v>
      </c>
      <c r="E11" s="28">
        <f>SUM(D51:G51)</f>
        <v>268610.53177533316</v>
      </c>
      <c r="F11" s="28">
        <f>SUM(D51:G51)+I51+C8</f>
        <v>1134558.1356492336</v>
      </c>
      <c r="G11" s="29">
        <f>SUM(D52:G52)+I52+J52</f>
        <v>1379328.7395398845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225863.2400000332</v>
      </c>
      <c r="D12" s="55">
        <f>H51+C5+C7</f>
        <v>633205.22048111062</v>
      </c>
      <c r="E12" s="55">
        <f>C5+C7</f>
        <v>337333.01828987483</v>
      </c>
      <c r="F12" s="55">
        <f>C5+C6</f>
        <v>337333.01828987483</v>
      </c>
      <c r="G12" s="55">
        <f>C5+C6</f>
        <v>337333.01828987483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1161819.8060651363</v>
      </c>
      <c r="D13" s="28">
        <f>D11-D12</f>
        <v>-364594.68870577746</v>
      </c>
      <c r="E13" s="28">
        <f>E11-E12</f>
        <v>-68722.48651454167</v>
      </c>
      <c r="F13" s="28">
        <f>F11-F12</f>
        <v>797225.11735935882</v>
      </c>
      <c r="G13" s="28">
        <f>G11-G12</f>
        <v>1041995.7212500097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6.1439083494284672</v>
      </c>
      <c r="D14" s="45">
        <f t="shared" ref="D14:G14" si="0">IFERROR(D11/D12,0)</f>
        <v>0.42420770247478745</v>
      </c>
      <c r="E14" s="45">
        <f t="shared" si="0"/>
        <v>0.79627702362806507</v>
      </c>
      <c r="F14" s="45">
        <f t="shared" si="0"/>
        <v>3.3633177724520653</v>
      </c>
      <c r="G14" s="45">
        <f t="shared" si="0"/>
        <v>4.0889230070997931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>
        <f>IFERROR(C12/B51,"")</f>
        <v>3.1610767565771822</v>
      </c>
      <c r="D15" s="54">
        <f>IFERROR(D12/B51,"")</f>
        <v>8.8620454776344939</v>
      </c>
      <c r="E15" s="54">
        <f>IFERROR(E12/B51,"")</f>
        <v>4.7211558788494852</v>
      </c>
      <c r="F15" s="54">
        <f>IFERROR(F12/B51,"")</f>
        <v>4.7211558788494852</v>
      </c>
      <c r="G15" s="54">
        <f>IFERROR(G12/B52,"")</f>
        <v>3.966129842969401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10293.609000001285</v>
      </c>
      <c r="C21" s="67">
        <v>26.096999999998669</v>
      </c>
      <c r="D21" s="29">
        <v>0</v>
      </c>
      <c r="E21" s="29">
        <v>0</v>
      </c>
      <c r="F21" s="29">
        <v>2504.75</v>
      </c>
      <c r="G21" s="29">
        <v>29044.91</v>
      </c>
      <c r="H21" s="29">
        <v>33847.96</v>
      </c>
      <c r="I21" s="29">
        <v>124752.36</v>
      </c>
      <c r="J21" s="29">
        <f>SUM(D21:G21)*J5</f>
        <v>2366.2244999999998</v>
      </c>
    </row>
    <row r="22" spans="1:11" s="6" customFormat="1" ht="12.75" x14ac:dyDescent="0.2">
      <c r="A22" s="3">
        <v>2</v>
      </c>
      <c r="B22" s="67">
        <v>10293.609000001285</v>
      </c>
      <c r="C22" s="67">
        <v>26.096999999998669</v>
      </c>
      <c r="D22" s="29">
        <v>0</v>
      </c>
      <c r="E22" s="29">
        <v>0</v>
      </c>
      <c r="F22" s="29">
        <v>2538.56</v>
      </c>
      <c r="G22" s="29">
        <v>32141.13</v>
      </c>
      <c r="H22" s="29">
        <v>37294.300000000003</v>
      </c>
      <c r="I22" s="29">
        <v>124752.36</v>
      </c>
      <c r="J22" s="29">
        <f>SUM(D22:G22)*J5</f>
        <v>2600.9767500000003</v>
      </c>
    </row>
    <row r="23" spans="1:11" s="6" customFormat="1" ht="12.75" x14ac:dyDescent="0.2">
      <c r="A23" s="3">
        <v>3</v>
      </c>
      <c r="B23" s="67">
        <v>10293.609000001285</v>
      </c>
      <c r="C23" s="67">
        <v>26.096999999998669</v>
      </c>
      <c r="D23" s="29">
        <v>0</v>
      </c>
      <c r="E23" s="29">
        <v>0</v>
      </c>
      <c r="F23" s="29">
        <v>2572.83</v>
      </c>
      <c r="G23" s="29">
        <v>33078.089999999997</v>
      </c>
      <c r="H23" s="29">
        <v>40514.26</v>
      </c>
      <c r="I23" s="29">
        <v>124752.36</v>
      </c>
      <c r="J23" s="29">
        <f>SUM(D23:G23)*J5</f>
        <v>2673.819</v>
      </c>
    </row>
    <row r="24" spans="1:11" s="6" customFormat="1" ht="12.75" x14ac:dyDescent="0.2">
      <c r="A24" s="36">
        <v>4</v>
      </c>
      <c r="B24" s="67">
        <v>10293.609000001285</v>
      </c>
      <c r="C24" s="67">
        <v>26.096999999998669</v>
      </c>
      <c r="D24" s="29">
        <v>0</v>
      </c>
      <c r="E24" s="29">
        <v>0</v>
      </c>
      <c r="F24" s="29">
        <v>2607.5700000000002</v>
      </c>
      <c r="G24" s="29">
        <v>35047.910000000003</v>
      </c>
      <c r="H24" s="29">
        <v>41576.800000000003</v>
      </c>
      <c r="I24" s="29">
        <v>124752.36</v>
      </c>
      <c r="J24" s="29">
        <f>SUM(D24:G24)*J5</f>
        <v>2824.1610000000001</v>
      </c>
      <c r="K24" s="39"/>
    </row>
    <row r="25" spans="1:11" s="6" customFormat="1" ht="12.75" x14ac:dyDescent="0.2">
      <c r="A25" s="36">
        <v>5</v>
      </c>
      <c r="B25" s="67">
        <v>10293.609000001285</v>
      </c>
      <c r="C25" s="67">
        <v>26.096999999998669</v>
      </c>
      <c r="D25" s="29">
        <v>0</v>
      </c>
      <c r="E25" s="29">
        <v>0</v>
      </c>
      <c r="F25" s="29">
        <v>2642.77</v>
      </c>
      <c r="G25" s="29">
        <v>38604.58</v>
      </c>
      <c r="H25" s="29">
        <v>43674.1</v>
      </c>
      <c r="I25" s="29">
        <v>124752.36</v>
      </c>
      <c r="J25" s="29">
        <f>SUM(D25:G25)*J5</f>
        <v>3093.55125</v>
      </c>
      <c r="K25" s="39"/>
    </row>
    <row r="26" spans="1:11" s="6" customFormat="1" ht="12.75" x14ac:dyDescent="0.2">
      <c r="A26" s="36">
        <v>6</v>
      </c>
      <c r="B26" s="67">
        <v>10293.609000001285</v>
      </c>
      <c r="C26" s="67">
        <v>26.096999999998669</v>
      </c>
      <c r="D26" s="29">
        <v>0</v>
      </c>
      <c r="E26" s="29">
        <v>0</v>
      </c>
      <c r="F26" s="29">
        <v>2678.44</v>
      </c>
      <c r="G26" s="29">
        <v>39789.599999999999</v>
      </c>
      <c r="H26" s="29">
        <v>47360.18</v>
      </c>
      <c r="I26" s="29">
        <v>124752.36</v>
      </c>
      <c r="J26" s="29">
        <f>SUM(D26:G26)*J5</f>
        <v>3185.1030000000001</v>
      </c>
      <c r="K26" s="39"/>
    </row>
    <row r="27" spans="1:11" s="6" customFormat="1" ht="12.75" x14ac:dyDescent="0.2">
      <c r="A27" s="36">
        <v>7</v>
      </c>
      <c r="B27" s="67">
        <v>10293.609000001285</v>
      </c>
      <c r="C27" s="67">
        <v>26.096999999998669</v>
      </c>
      <c r="D27" s="29">
        <v>0</v>
      </c>
      <c r="E27" s="29">
        <v>0</v>
      </c>
      <c r="F27" s="29">
        <v>2714.61</v>
      </c>
      <c r="G27" s="29">
        <v>39845.230000000003</v>
      </c>
      <c r="H27" s="29">
        <v>48676.52</v>
      </c>
      <c r="I27" s="29">
        <v>124752.36</v>
      </c>
      <c r="J27" s="29">
        <f>SUM(D27:G27)*J5</f>
        <v>3191.9880000000003</v>
      </c>
      <c r="K27" s="39"/>
    </row>
    <row r="28" spans="1:11" s="6" customFormat="1" ht="12.75" x14ac:dyDescent="0.2">
      <c r="A28" s="36">
        <v>8</v>
      </c>
      <c r="B28" s="67">
        <v>10293.609000001285</v>
      </c>
      <c r="C28" s="67">
        <v>26.096999999998669</v>
      </c>
      <c r="D28" s="29">
        <v>0</v>
      </c>
      <c r="E28" s="29">
        <v>0</v>
      </c>
      <c r="F28" s="29">
        <v>2751.26</v>
      </c>
      <c r="G28" s="29">
        <v>41162.089999999997</v>
      </c>
      <c r="H28" s="29">
        <v>48865.46</v>
      </c>
      <c r="I28" s="29">
        <v>124752.36</v>
      </c>
      <c r="J28" s="29">
        <f>SUM(D28:G28)*J5</f>
        <v>3293.5012499999998</v>
      </c>
      <c r="K28" s="39"/>
    </row>
    <row r="29" spans="1:11" s="6" customFormat="1" ht="12.75" x14ac:dyDescent="0.2">
      <c r="A29" s="36">
        <v>9</v>
      </c>
      <c r="B29" s="67">
        <v>10293.609000001285</v>
      </c>
      <c r="C29" s="67">
        <v>26.096999999998669</v>
      </c>
      <c r="D29" s="29">
        <v>0</v>
      </c>
      <c r="E29" s="29">
        <v>0</v>
      </c>
      <c r="F29" s="29">
        <v>2788.4</v>
      </c>
      <c r="G29" s="29">
        <v>42875.07</v>
      </c>
      <c r="H29" s="29">
        <v>50317.63</v>
      </c>
      <c r="I29" s="29">
        <v>124752.36</v>
      </c>
      <c r="J29" s="29">
        <f>SUM(D29:G29)*J5</f>
        <v>3424.7602499999998</v>
      </c>
      <c r="K29" s="39"/>
    </row>
    <row r="30" spans="1:11" s="6" customFormat="1" ht="12.75" x14ac:dyDescent="0.2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2.75" x14ac:dyDescent="0.2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2.75" x14ac:dyDescent="0.2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2.75" x14ac:dyDescent="0.2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2.75" x14ac:dyDescent="0.2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2.75" x14ac:dyDescent="0.2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2.75" x14ac:dyDescent="0.2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2.75" x14ac:dyDescent="0.2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2.75" x14ac:dyDescent="0.2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2.75" x14ac:dyDescent="0.2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2.75" x14ac:dyDescent="0.2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2.75" x14ac:dyDescent="0.2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2.75" x14ac:dyDescent="0.2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2.75" x14ac:dyDescent="0.2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2.75" x14ac:dyDescent="0.2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2.75" x14ac:dyDescent="0.2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71451.362112636009</v>
      </c>
      <c r="C51" s="67">
        <f>C21+NPV(J3,C22:C50)</f>
        <v>181.14795277857689</v>
      </c>
      <c r="D51" s="29">
        <f>D21+NPV(J3,D22:D50)</f>
        <v>0</v>
      </c>
      <c r="E51" s="29">
        <f>E21+NPV(J3,E22:E50)</f>
        <v>0</v>
      </c>
      <c r="F51" s="29">
        <f>F21+NPV(J3,F22:F50)</f>
        <v>18243.211250349799</v>
      </c>
      <c r="G51" s="29">
        <f>G21+NPV(J3,G22:G50)</f>
        <v>250367.32052498337</v>
      </c>
      <c r="H51" s="29">
        <f>H21+NPV(J3,H22:H50)</f>
        <v>295872.20219123585</v>
      </c>
      <c r="I51" s="29">
        <f>I21+NPV(J3,I22:I50)</f>
        <v>865947.60387390049</v>
      </c>
      <c r="J51" s="29">
        <f>J21+NPV(J3,J22:J50)</f>
        <v>20145.789883149984</v>
      </c>
      <c r="K51" s="39"/>
    </row>
    <row r="52" spans="1:11" s="6" customFormat="1" ht="12.75" x14ac:dyDescent="0.2">
      <c r="A52" s="38" t="s">
        <v>35</v>
      </c>
      <c r="B52" s="56">
        <f>B21+NPV(J4,B22:B50)</f>
        <v>85053.447982256941</v>
      </c>
      <c r="C52" s="56">
        <f>C21+NPV(J4,C22:C50)</f>
        <v>215.63280983303025</v>
      </c>
      <c r="D52" s="29">
        <f>D21+NPV(J4,D22:D50)</f>
        <v>0</v>
      </c>
      <c r="E52" s="29">
        <f>E21+NPV(J4,E22:E50)</f>
        <v>0</v>
      </c>
      <c r="F52" s="29">
        <f>F21+NPV(J4,F22:F50)</f>
        <v>21807.167548395984</v>
      </c>
      <c r="G52" s="29">
        <f>G21+NPV(J4,G22:G50)</f>
        <v>302408.66749525646</v>
      </c>
      <c r="H52" s="29">
        <f>H21+NPV(J4,H22:H50)</f>
        <v>357545.27998097881</v>
      </c>
      <c r="I52" s="29">
        <f>I21+NPV(J4,I22:I50)</f>
        <v>1030796.7168679582</v>
      </c>
      <c r="J52" s="29">
        <f>J21+NPV(J4,J22:J50)</f>
        <v>24316.187628273939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5924F-3190-4A4B-BD82-99E16FB99646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66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f>'Residential Equipment - Gas'!C5 + 'Res Assessment - Gas'!C5 + 'Nonresidential Equipment - Gas'!C5 + 'Nonres Energy Solutions - Gas'!C5 + 'Comm New Construction - Gas'!C5</f>
        <v>291378.03349349747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f>'Residential Equipment - Gas'!C6 + 'Res Assessment - Gas'!C6 + 'Nonresidential Equipment - Gas'!C6 + 'Nonres Energy Solutions - Gas'!C6 + 'Comm New Construction - Gas'!C6</f>
        <v>10098714.356481828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f>'Residential Equipment - Gas'!C7 + 'Res Assessment - Gas'!C7 + 'Nonresidential Equipment - Gas'!C7 + 'Nonres Energy Solutions - Gas'!C7 + 'Comm New Construction - Gas'!C7</f>
        <v>2677078.9700000323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f>'Residential Equipment - Gas'!C8 + 'Res Assessment - Gas'!C8 + 'Nonresidential Equipment - Gas'!C8 + 'Nonres Energy Solutions - Gas'!C8 + 'Comm New Construction - Gas'!C8</f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'Residential Equipment - Gas'!C11 + 'Res Assessment - Gas'!C11 + 'Nonresidential Equipment - Gas'!C11 + 'Nonres Energy Solutions - Gas'!C11 + 'Comm New Construction - Gas'!C11</f>
        <v>11291241.055879565</v>
      </c>
      <c r="D11" s="28">
        <f>'Residential Equipment - Gas'!D11 + 'Res Assessment - Gas'!D11 + 'Nonresidential Equipment - Gas'!D11 + 'Nonres Energy Solutions - Gas'!D11 + 'Comm New Construction - Gas'!D11</f>
        <v>11778825.492805347</v>
      </c>
      <c r="E11" s="28">
        <f>'Residential Equipment - Gas'!E11 + 'Res Assessment - Gas'!E11 + 'Nonresidential Equipment - Gas'!E11 + 'Nonres Energy Solutions - Gas'!E11 + 'Comm New Construction - Gas'!E11</f>
        <v>11778825.492805347</v>
      </c>
      <c r="F11" s="28">
        <f>'Residential Equipment - Gas'!F11 + 'Res Assessment - Gas'!F11 + 'Nonresidential Equipment - Gas'!F11 + 'Nonres Energy Solutions - Gas'!F11 + 'Comm New Construction - Gas'!F11</f>
        <v>12644773.096679248</v>
      </c>
      <c r="G11" s="29">
        <f>'Residential Equipment - Gas'!G11 + 'Res Assessment - Gas'!G11 + 'Nonresidential Equipment - Gas'!G11 + 'Nonres Energy Solutions - Gas'!G11 + 'Comm New Construction - Gas'!G11</f>
        <v>20975529.581997074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'Residential Equipment - Gas'!C12 + 'Res Assessment - Gas'!C12 + 'Nonresidential Equipment - Gas'!C12 + 'Nonres Energy Solutions - Gas'!C12 + 'Comm New Construction - Gas'!C12</f>
        <v>10098714.356481828</v>
      </c>
      <c r="D12" s="55">
        <f>'Residential Equipment - Gas'!D12 + 'Res Assessment - Gas'!D12 + 'Nonresidential Equipment - Gas'!D12 + 'Nonres Energy Solutions - Gas'!D12 + 'Comm New Construction - Gas'!D12</f>
        <v>10716671.48549916</v>
      </c>
      <c r="E12" s="55">
        <f>'Residential Equipment - Gas'!E12 + 'Res Assessment - Gas'!E12 + 'Nonresidential Equipment - Gas'!E12 + 'Nonres Energy Solutions - Gas'!E12 + 'Comm New Construction - Gas'!E12</f>
        <v>2968457.0034935302</v>
      </c>
      <c r="F12" s="55">
        <f>'Residential Equipment - Gas'!F12 + 'Res Assessment - Gas'!F12 + 'Nonresidential Equipment - Gas'!F12 + 'Nonres Energy Solutions - Gas'!F12 + 'Comm New Construction - Gas'!F12</f>
        <v>10390092.389975326</v>
      </c>
      <c r="G12" s="55">
        <f>'Residential Equipment - Gas'!G12 + 'Res Assessment - Gas'!G12 + 'Nonresidential Equipment - Gas'!G12 + 'Nonres Energy Solutions - Gas'!G12 + 'Comm New Construction - Gas'!G12</f>
        <v>10390092.389975326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1192526.6993977372</v>
      </c>
      <c r="D13" s="28">
        <f>D11-D12</f>
        <v>1062154.0073061865</v>
      </c>
      <c r="E13" s="28">
        <f>E11-E12</f>
        <v>8810368.4893118162</v>
      </c>
      <c r="F13" s="28">
        <f>F11-F12</f>
        <v>2254680.7067039218</v>
      </c>
      <c r="G13" s="28">
        <f>G11-G12</f>
        <v>10585437.192021748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1.1180869818970884</v>
      </c>
      <c r="D14" s="45">
        <f t="shared" ref="D14:G14" si="0">IFERROR(D11/D12,0)</f>
        <v>1.0991123044821705</v>
      </c>
      <c r="E14" s="45">
        <f t="shared" si="0"/>
        <v>3.9679959921747336</v>
      </c>
      <c r="F14" s="45">
        <f t="shared" si="0"/>
        <v>1.2170029507032396</v>
      </c>
      <c r="G14" s="45">
        <f t="shared" si="0"/>
        <v>2.0188010649679011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>
        <f>IFERROR(C12/B51,"")</f>
        <v>6.6025196977030207</v>
      </c>
      <c r="D15" s="54">
        <f>IFERROR(D12/B51,"")</f>
        <v>7.0065388602070247</v>
      </c>
      <c r="E15" s="54">
        <f>IFERROR(E12/B51,"")</f>
        <v>1.9407713839109404</v>
      </c>
      <c r="F15" s="54">
        <f>IFERROR(F12/B51,"")</f>
        <v>6.793022086196066</v>
      </c>
      <c r="G15" s="54">
        <f>IFERROR(G12/B52,"")</f>
        <v>4.6270467209515287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f>'Residential Equipment - Gas'!B21 + 'Res Assessment - Gas'!B21 + 'Nonresidential Equipment - Gas'!B21 + 'Nonres Energy Solutions - Gas'!B21 + 'Comm New Construction - Gas'!B21</f>
        <v>142096.97394000465</v>
      </c>
      <c r="C21" s="67">
        <f>'Residential Equipment - Gas'!C21 + 'Res Assessment - Gas'!C21 + 'Nonresidential Equipment - Gas'!C21 + 'Nonres Energy Solutions - Gas'!C21 + 'Comm New Construction - Gas'!C21</f>
        <v>4009.2568899999551</v>
      </c>
      <c r="D21" s="29">
        <f>'Residential Equipment - Gas'!D21 + 'Res Assessment - Gas'!D21 + 'Nonresidential Equipment - Gas'!D21 + 'Nonres Energy Solutions - Gas'!D21 + 'Comm New Construction - Gas'!D21</f>
        <v>0</v>
      </c>
      <c r="E21" s="29">
        <f>'Residential Equipment - Gas'!E21 + 'Res Assessment - Gas'!E21 + 'Nonresidential Equipment - Gas'!E21 + 'Nonres Energy Solutions - Gas'!E21 + 'Comm New Construction - Gas'!E21</f>
        <v>0</v>
      </c>
      <c r="F21" s="29">
        <f>'Residential Equipment - Gas'!F21 + 'Res Assessment - Gas'!F21 + 'Nonresidential Equipment - Gas'!F21 + 'Nonres Energy Solutions - Gas'!F21 + 'Comm New Construction - Gas'!F21</f>
        <v>384802.25</v>
      </c>
      <c r="G21" s="29">
        <f>'Residential Equipment - Gas'!G21 + 'Res Assessment - Gas'!G21 + 'Nonresidential Equipment - Gas'!G21 + 'Nonres Energy Solutions - Gas'!G21 + 'Comm New Construction - Gas'!G21</f>
        <v>432452.20999999996</v>
      </c>
      <c r="H21" s="29">
        <f>'Residential Equipment - Gas'!H21 + 'Res Assessment - Gas'!H21 + 'Nonresidential Equipment - Gas'!H21 + 'Nonres Energy Solutions - Gas'!H21 + 'Comm New Construction - Gas'!H21</f>
        <v>499083.07</v>
      </c>
      <c r="I21" s="29">
        <f>'Residential Equipment - Gas'!I21 + 'Res Assessment - Gas'!I21 + 'Nonresidential Equipment - Gas'!I21 + 'Nonres Energy Solutions - Gas'!I21 + 'Comm New Construction - Gas'!I21</f>
        <v>124752.36</v>
      </c>
      <c r="J21" s="29">
        <f>'Residential Equipment - Gas'!J21 + 'Res Assessment - Gas'!J21 + 'Nonresidential Equipment - Gas'!J21 + 'Nonres Energy Solutions - Gas'!J21 + 'Comm New Construction - Gas'!J21</f>
        <v>61294.084499999997</v>
      </c>
    </row>
    <row r="22" spans="1:11" s="6" customFormat="1" ht="12.75" x14ac:dyDescent="0.2">
      <c r="A22" s="3">
        <v>2</v>
      </c>
      <c r="B22" s="67">
        <f>'Residential Equipment - Gas'!B22 + 'Res Assessment - Gas'!B22 + 'Nonresidential Equipment - Gas'!B22 + 'Nonres Energy Solutions - Gas'!B22 + 'Comm New Construction - Gas'!B22</f>
        <v>142096.97394000465</v>
      </c>
      <c r="C22" s="67">
        <f>'Residential Equipment - Gas'!C22 + 'Res Assessment - Gas'!C22 + 'Nonresidential Equipment - Gas'!C22 + 'Nonres Energy Solutions - Gas'!C22 + 'Comm New Construction - Gas'!C22</f>
        <v>4009.2568899999551</v>
      </c>
      <c r="D22" s="29">
        <f>'Residential Equipment - Gas'!D22 + 'Res Assessment - Gas'!D22 + 'Nonresidential Equipment - Gas'!D22 + 'Nonres Energy Solutions - Gas'!D22 + 'Comm New Construction - Gas'!D22</f>
        <v>0</v>
      </c>
      <c r="E22" s="29">
        <f>'Residential Equipment - Gas'!E22 + 'Res Assessment - Gas'!E22 + 'Nonresidential Equipment - Gas'!E22 + 'Nonres Energy Solutions - Gas'!E22 + 'Comm New Construction - Gas'!E22</f>
        <v>0</v>
      </c>
      <c r="F22" s="29">
        <f>'Residential Equipment - Gas'!F22 + 'Res Assessment - Gas'!F22 + 'Nonresidential Equipment - Gas'!F22 + 'Nonres Energy Solutions - Gas'!F22 + 'Comm New Construction - Gas'!F22</f>
        <v>389997.11</v>
      </c>
      <c r="G22" s="29">
        <f>'Residential Equipment - Gas'!G22 + 'Res Assessment - Gas'!G22 + 'Nonresidential Equipment - Gas'!G22 + 'Nonres Energy Solutions - Gas'!G22 + 'Comm New Construction - Gas'!G22</f>
        <v>473085.88</v>
      </c>
      <c r="H22" s="29">
        <f>'Residential Equipment - Gas'!H22 + 'Res Assessment - Gas'!H22 + 'Nonresidential Equipment - Gas'!H22 + 'Nonres Energy Solutions - Gas'!H22 + 'Comm New Construction - Gas'!H22</f>
        <v>539182.82000000007</v>
      </c>
      <c r="I22" s="29">
        <f>'Residential Equipment - Gas'!I22 + 'Res Assessment - Gas'!I22 + 'Nonresidential Equipment - Gas'!I22 + 'Nonres Energy Solutions - Gas'!I22 + 'Comm New Construction - Gas'!I22</f>
        <v>124752.36</v>
      </c>
      <c r="J22" s="29">
        <f>'Residential Equipment - Gas'!J22 + 'Res Assessment - Gas'!J22 + 'Nonresidential Equipment - Gas'!J22 + 'Nonres Energy Solutions - Gas'!J22 + 'Comm New Construction - Gas'!J22</f>
        <v>64731.224249999999</v>
      </c>
    </row>
    <row r="23" spans="1:11" s="6" customFormat="1" ht="12.75" x14ac:dyDescent="0.2">
      <c r="A23" s="3">
        <v>3</v>
      </c>
      <c r="B23" s="67">
        <f>'Residential Equipment - Gas'!B23 + 'Res Assessment - Gas'!B23 + 'Nonresidential Equipment - Gas'!B23 + 'Nonres Energy Solutions - Gas'!B23 + 'Comm New Construction - Gas'!B23</f>
        <v>142096.97394000465</v>
      </c>
      <c r="C23" s="67">
        <f>'Residential Equipment - Gas'!C23 + 'Res Assessment - Gas'!C23 + 'Nonresidential Equipment - Gas'!C23 + 'Nonres Energy Solutions - Gas'!C23 + 'Comm New Construction - Gas'!C23</f>
        <v>4009.2568899999551</v>
      </c>
      <c r="D23" s="29">
        <f>'Residential Equipment - Gas'!D23 + 'Res Assessment - Gas'!D23 + 'Nonresidential Equipment - Gas'!D23 + 'Nonres Energy Solutions - Gas'!D23 + 'Comm New Construction - Gas'!D23</f>
        <v>0</v>
      </c>
      <c r="E23" s="29">
        <f>'Residential Equipment - Gas'!E23 + 'Res Assessment - Gas'!E23 + 'Nonresidential Equipment - Gas'!E23 + 'Nonres Energy Solutions - Gas'!E23 + 'Comm New Construction - Gas'!E23</f>
        <v>0</v>
      </c>
      <c r="F23" s="29">
        <f>'Residential Equipment - Gas'!F23 + 'Res Assessment - Gas'!F23 + 'Nonresidential Equipment - Gas'!F23 + 'Nonres Energy Solutions - Gas'!F23 + 'Comm New Construction - Gas'!F23</f>
        <v>395262.05</v>
      </c>
      <c r="G23" s="29">
        <f>'Residential Equipment - Gas'!G23 + 'Res Assessment - Gas'!G23 + 'Nonresidential Equipment - Gas'!G23 + 'Nonres Energy Solutions - Gas'!G23 + 'Comm New Construction - Gas'!G23</f>
        <v>499519.05</v>
      </c>
      <c r="H23" s="29">
        <f>'Residential Equipment - Gas'!H23 + 'Res Assessment - Gas'!H23 + 'Nonresidential Equipment - Gas'!H23 + 'Nonres Energy Solutions - Gas'!H23 + 'Comm New Construction - Gas'!H23</f>
        <v>581417.41999999993</v>
      </c>
      <c r="I23" s="29">
        <f>'Residential Equipment - Gas'!I23 + 'Res Assessment - Gas'!I23 + 'Nonresidential Equipment - Gas'!I23 + 'Nonres Energy Solutions - Gas'!I23 + 'Comm New Construction - Gas'!I23</f>
        <v>124752.36</v>
      </c>
      <c r="J23" s="29">
        <f>'Residential Equipment - Gas'!J23 + 'Res Assessment - Gas'!J23 + 'Nonresidential Equipment - Gas'!J23 + 'Nonres Energy Solutions - Gas'!J23 + 'Comm New Construction - Gas'!J23</f>
        <v>67108.582500000004</v>
      </c>
    </row>
    <row r="24" spans="1:11" s="6" customFormat="1" ht="12.75" x14ac:dyDescent="0.2">
      <c r="A24" s="36">
        <v>4</v>
      </c>
      <c r="B24" s="67">
        <f>'Residential Equipment - Gas'!B24 + 'Res Assessment - Gas'!B24 + 'Nonresidential Equipment - Gas'!B24 + 'Nonres Energy Solutions - Gas'!B24 + 'Comm New Construction - Gas'!B24</f>
        <v>142096.97394000465</v>
      </c>
      <c r="C24" s="67">
        <f>'Residential Equipment - Gas'!C24 + 'Res Assessment - Gas'!C24 + 'Nonresidential Equipment - Gas'!C24 + 'Nonres Energy Solutions - Gas'!C24 + 'Comm New Construction - Gas'!C24</f>
        <v>4009.2568899999551</v>
      </c>
      <c r="D24" s="29">
        <f>'Residential Equipment - Gas'!D24 + 'Res Assessment - Gas'!D24 + 'Nonresidential Equipment - Gas'!D24 + 'Nonres Energy Solutions - Gas'!D24 + 'Comm New Construction - Gas'!D24</f>
        <v>0</v>
      </c>
      <c r="E24" s="29">
        <f>'Residential Equipment - Gas'!E24 + 'Res Assessment - Gas'!E24 + 'Nonresidential Equipment - Gas'!E24 + 'Nonres Energy Solutions - Gas'!E24 + 'Comm New Construction - Gas'!E24</f>
        <v>0</v>
      </c>
      <c r="F24" s="29">
        <f>'Residential Equipment - Gas'!F24 + 'Res Assessment - Gas'!F24 + 'Nonresidential Equipment - Gas'!F24 + 'Nonres Energy Solutions - Gas'!F24 + 'Comm New Construction - Gas'!F24</f>
        <v>400598.09</v>
      </c>
      <c r="G24" s="29">
        <f>'Residential Equipment - Gas'!G24 + 'Res Assessment - Gas'!G24 + 'Nonresidential Equipment - Gas'!G24 + 'Nonres Energy Solutions - Gas'!G24 + 'Comm New Construction - Gas'!G24</f>
        <v>523513.13000000006</v>
      </c>
      <c r="H24" s="29">
        <f>'Residential Equipment - Gas'!H24 + 'Res Assessment - Gas'!H24 + 'Nonresidential Equipment - Gas'!H24 + 'Nonres Energy Solutions - Gas'!H24 + 'Comm New Construction - Gas'!H24</f>
        <v>609475.55000000005</v>
      </c>
      <c r="I24" s="29">
        <f>'Residential Equipment - Gas'!I24 + 'Res Assessment - Gas'!I24 + 'Nonresidential Equipment - Gas'!I24 + 'Nonres Energy Solutions - Gas'!I24 + 'Comm New Construction - Gas'!I24</f>
        <v>124752.36</v>
      </c>
      <c r="J24" s="29">
        <f>'Residential Equipment - Gas'!J24 + 'Res Assessment - Gas'!J24 + 'Nonresidential Equipment - Gas'!J24 + 'Nonres Energy Solutions - Gas'!J24 + 'Comm New Construction - Gas'!J24</f>
        <v>69308.34150000001</v>
      </c>
      <c r="K24" s="39"/>
    </row>
    <row r="25" spans="1:11" s="6" customFormat="1" ht="12.75" x14ac:dyDescent="0.2">
      <c r="A25" s="36">
        <v>5</v>
      </c>
      <c r="B25" s="67">
        <f>'Residential Equipment - Gas'!B25 + 'Res Assessment - Gas'!B25 + 'Nonresidential Equipment - Gas'!B25 + 'Nonres Energy Solutions - Gas'!B25 + 'Comm New Construction - Gas'!B25</f>
        <v>142096.97394000465</v>
      </c>
      <c r="C25" s="67">
        <f>'Residential Equipment - Gas'!C25 + 'Res Assessment - Gas'!C25 + 'Nonresidential Equipment - Gas'!C25 + 'Nonres Energy Solutions - Gas'!C25 + 'Comm New Construction - Gas'!C25</f>
        <v>4009.2568899999551</v>
      </c>
      <c r="D25" s="29">
        <f>'Residential Equipment - Gas'!D25 + 'Res Assessment - Gas'!D25 + 'Nonresidential Equipment - Gas'!D25 + 'Nonres Energy Solutions - Gas'!D25 + 'Comm New Construction - Gas'!D25</f>
        <v>0</v>
      </c>
      <c r="E25" s="29">
        <f>'Residential Equipment - Gas'!E25 + 'Res Assessment - Gas'!E25 + 'Nonresidential Equipment - Gas'!E25 + 'Nonres Energy Solutions - Gas'!E25 + 'Comm New Construction - Gas'!E25</f>
        <v>0</v>
      </c>
      <c r="F25" s="29">
        <f>'Residential Equipment - Gas'!F25 + 'Res Assessment - Gas'!F25 + 'Nonresidential Equipment - Gas'!F25 + 'Nonres Energy Solutions - Gas'!F25 + 'Comm New Construction - Gas'!F25</f>
        <v>406006.16</v>
      </c>
      <c r="G25" s="29">
        <f>'Residential Equipment - Gas'!G25 + 'Res Assessment - Gas'!G25 + 'Nonresidential Equipment - Gas'!G25 + 'Nonres Energy Solutions - Gas'!G25 + 'Comm New Construction - Gas'!G25</f>
        <v>555652.27</v>
      </c>
      <c r="H25" s="29">
        <f>'Residential Equipment - Gas'!H25 + 'Res Assessment - Gas'!H25 + 'Nonresidential Equipment - Gas'!H25 + 'Nonres Energy Solutions - Gas'!H25 + 'Comm New Construction - Gas'!H25</f>
        <v>635119</v>
      </c>
      <c r="I25" s="29">
        <f>'Residential Equipment - Gas'!I25 + 'Res Assessment - Gas'!I25 + 'Nonresidential Equipment - Gas'!I25 + 'Nonres Energy Solutions - Gas'!I25 + 'Comm New Construction - Gas'!I25</f>
        <v>124752.36</v>
      </c>
      <c r="J25" s="29">
        <f>'Residential Equipment - Gas'!J25 + 'Res Assessment - Gas'!J25 + 'Nonresidential Equipment - Gas'!J25 + 'Nonres Energy Solutions - Gas'!J25 + 'Comm New Construction - Gas'!J25</f>
        <v>72124.382249999995</v>
      </c>
      <c r="K25" s="39"/>
    </row>
    <row r="26" spans="1:11" s="6" customFormat="1" ht="12.75" x14ac:dyDescent="0.2">
      <c r="A26" s="36">
        <v>6</v>
      </c>
      <c r="B26" s="67">
        <f>'Residential Equipment - Gas'!B26 + 'Res Assessment - Gas'!B26 + 'Nonresidential Equipment - Gas'!B26 + 'Nonres Energy Solutions - Gas'!B26 + 'Comm New Construction - Gas'!B26</f>
        <v>132295.55047000456</v>
      </c>
      <c r="C26" s="67">
        <f>'Residential Equipment - Gas'!C26 + 'Res Assessment - Gas'!C26 + 'Nonresidential Equipment - Gas'!C26 + 'Nonres Energy Solutions - Gas'!C26 + 'Comm New Construction - Gas'!C26</f>
        <v>3847.3534299999565</v>
      </c>
      <c r="D26" s="29">
        <f>'Residential Equipment - Gas'!D26 + 'Res Assessment - Gas'!D26 + 'Nonresidential Equipment - Gas'!D26 + 'Nonres Energy Solutions - Gas'!D26 + 'Comm New Construction - Gas'!D26</f>
        <v>0</v>
      </c>
      <c r="E26" s="29">
        <f>'Residential Equipment - Gas'!E26 + 'Res Assessment - Gas'!E26 + 'Nonresidential Equipment - Gas'!E26 + 'Nonres Energy Solutions - Gas'!E26 + 'Comm New Construction - Gas'!E26</f>
        <v>0</v>
      </c>
      <c r="F26" s="29">
        <f>'Residential Equipment - Gas'!F26 + 'Res Assessment - Gas'!F26 + 'Nonresidential Equipment - Gas'!F26 + 'Nonres Energy Solutions - Gas'!F26 + 'Comm New Construction - Gas'!F26</f>
        <v>394870.38</v>
      </c>
      <c r="G26" s="29">
        <f>'Residential Equipment - Gas'!G26 + 'Res Assessment - Gas'!G26 + 'Nonresidential Equipment - Gas'!G26 + 'Nonres Energy Solutions - Gas'!G26 + 'Comm New Construction - Gas'!G26</f>
        <v>537812.09</v>
      </c>
      <c r="H26" s="29">
        <f>'Residential Equipment - Gas'!H26 + 'Res Assessment - Gas'!H26 + 'Nonresidential Equipment - Gas'!H26 + 'Nonres Energy Solutions - Gas'!H26 + 'Comm New Construction - Gas'!H26</f>
        <v>621946.76</v>
      </c>
      <c r="I26" s="29">
        <f>'Residential Equipment - Gas'!I26 + 'Res Assessment - Gas'!I26 + 'Nonresidential Equipment - Gas'!I26 + 'Nonres Energy Solutions - Gas'!I26 + 'Comm New Construction - Gas'!I26</f>
        <v>124752.36</v>
      </c>
      <c r="J26" s="29">
        <f>'Residential Equipment - Gas'!J26 + 'Res Assessment - Gas'!J26 + 'Nonresidential Equipment - Gas'!J26 + 'Nonres Energy Solutions - Gas'!J26 + 'Comm New Construction - Gas'!J26</f>
        <v>69951.18525000001</v>
      </c>
      <c r="K26" s="39"/>
    </row>
    <row r="27" spans="1:11" s="6" customFormat="1" ht="12.75" x14ac:dyDescent="0.2">
      <c r="A27" s="36">
        <v>7</v>
      </c>
      <c r="B27" s="67">
        <f>'Residential Equipment - Gas'!B27 + 'Res Assessment - Gas'!B27 + 'Nonresidential Equipment - Gas'!B27 + 'Nonres Energy Solutions - Gas'!B27 + 'Comm New Construction - Gas'!B27</f>
        <v>132295.55047000456</v>
      </c>
      <c r="C27" s="67">
        <f>'Residential Equipment - Gas'!C27 + 'Res Assessment - Gas'!C27 + 'Nonresidential Equipment - Gas'!C27 + 'Nonres Energy Solutions - Gas'!C27 + 'Comm New Construction - Gas'!C27</f>
        <v>3847.3534299999565</v>
      </c>
      <c r="D27" s="29">
        <f>'Residential Equipment - Gas'!D27 + 'Res Assessment - Gas'!D27 + 'Nonresidential Equipment - Gas'!D27 + 'Nonres Energy Solutions - Gas'!D27 + 'Comm New Construction - Gas'!D27</f>
        <v>0</v>
      </c>
      <c r="E27" s="29">
        <f>'Residential Equipment - Gas'!E27 + 'Res Assessment - Gas'!E27 + 'Nonresidential Equipment - Gas'!E27 + 'Nonres Energy Solutions - Gas'!E27 + 'Comm New Construction - Gas'!E27</f>
        <v>0</v>
      </c>
      <c r="F27" s="29">
        <f>'Residential Equipment - Gas'!F27 + 'Res Assessment - Gas'!F27 + 'Nonresidential Equipment - Gas'!F27 + 'Nonres Energy Solutions - Gas'!F27 + 'Comm New Construction - Gas'!F27</f>
        <v>400201.16000000003</v>
      </c>
      <c r="G27" s="29">
        <f>'Residential Equipment - Gas'!G27 + 'Res Assessment - Gas'!G27 + 'Nonresidential Equipment - Gas'!G27 + 'Nonres Energy Solutions - Gas'!G27 + 'Comm New Construction - Gas'!G27</f>
        <v>536661.04999999993</v>
      </c>
      <c r="H27" s="29">
        <f>'Residential Equipment - Gas'!H27 + 'Res Assessment - Gas'!H27 + 'Nonresidential Equipment - Gas'!H27 + 'Nonres Energy Solutions - Gas'!H27 + 'Comm New Construction - Gas'!H27</f>
        <v>644329.23</v>
      </c>
      <c r="I27" s="29">
        <f>'Residential Equipment - Gas'!I27 + 'Res Assessment - Gas'!I27 + 'Nonresidential Equipment - Gas'!I27 + 'Nonres Energy Solutions - Gas'!I27 + 'Comm New Construction - Gas'!I27</f>
        <v>124752.36</v>
      </c>
      <c r="J27" s="29">
        <f>'Residential Equipment - Gas'!J27 + 'Res Assessment - Gas'!J27 + 'Nonresidential Equipment - Gas'!J27 + 'Nonres Energy Solutions - Gas'!J27 + 'Comm New Construction - Gas'!J27</f>
        <v>70264.665749999986</v>
      </c>
      <c r="K27" s="39"/>
    </row>
    <row r="28" spans="1:11" s="6" customFormat="1" ht="12.75" x14ac:dyDescent="0.2">
      <c r="A28" s="36">
        <v>8</v>
      </c>
      <c r="B28" s="67">
        <f>'Residential Equipment - Gas'!B28 + 'Res Assessment - Gas'!B28 + 'Nonresidential Equipment - Gas'!B28 + 'Nonres Energy Solutions - Gas'!B28 + 'Comm New Construction - Gas'!B28</f>
        <v>132295.55047000456</v>
      </c>
      <c r="C28" s="67">
        <f>'Residential Equipment - Gas'!C28 + 'Res Assessment - Gas'!C28 + 'Nonresidential Equipment - Gas'!C28 + 'Nonres Energy Solutions - Gas'!C28 + 'Comm New Construction - Gas'!C28</f>
        <v>3847.3534299999565</v>
      </c>
      <c r="D28" s="29">
        <f>'Residential Equipment - Gas'!D28 + 'Res Assessment - Gas'!D28 + 'Nonresidential Equipment - Gas'!D28 + 'Nonres Energy Solutions - Gas'!D28 + 'Comm New Construction - Gas'!D28</f>
        <v>0</v>
      </c>
      <c r="E28" s="29">
        <f>'Residential Equipment - Gas'!E28 + 'Res Assessment - Gas'!E28 + 'Nonresidential Equipment - Gas'!E28 + 'Nonres Energy Solutions - Gas'!E28 + 'Comm New Construction - Gas'!E28</f>
        <v>0</v>
      </c>
      <c r="F28" s="29">
        <f>'Residential Equipment - Gas'!F28 + 'Res Assessment - Gas'!F28 + 'Nonresidential Equipment - Gas'!F28 + 'Nonres Energy Solutions - Gas'!F28 + 'Comm New Construction - Gas'!F28</f>
        <v>405603.87</v>
      </c>
      <c r="G28" s="29">
        <f>'Residential Equipment - Gas'!G28 + 'Res Assessment - Gas'!G28 + 'Nonresidential Equipment - Gas'!G28 + 'Nonres Energy Solutions - Gas'!G28 + 'Comm New Construction - Gas'!G28</f>
        <v>550644.50000000012</v>
      </c>
      <c r="H28" s="29">
        <f>'Residential Equipment - Gas'!H28 + 'Res Assessment - Gas'!H28 + 'Nonresidential Equipment - Gas'!H28 + 'Nonres Energy Solutions - Gas'!H28 + 'Comm New Construction - Gas'!H28</f>
        <v>644775.99</v>
      </c>
      <c r="I28" s="29">
        <f>'Residential Equipment - Gas'!I28 + 'Res Assessment - Gas'!I28 + 'Nonresidential Equipment - Gas'!I28 + 'Nonres Energy Solutions - Gas'!I28 + 'Comm New Construction - Gas'!I28</f>
        <v>124752.36</v>
      </c>
      <c r="J28" s="29">
        <f>'Residential Equipment - Gas'!J28 + 'Res Assessment - Gas'!J28 + 'Nonresidential Equipment - Gas'!J28 + 'Nonres Energy Solutions - Gas'!J28 + 'Comm New Construction - Gas'!J28</f>
        <v>71718.627749999985</v>
      </c>
      <c r="K28" s="39"/>
    </row>
    <row r="29" spans="1:11" s="6" customFormat="1" ht="12.75" x14ac:dyDescent="0.2">
      <c r="A29" s="36">
        <v>9</v>
      </c>
      <c r="B29" s="67">
        <f>'Residential Equipment - Gas'!B29 + 'Res Assessment - Gas'!B29 + 'Nonresidential Equipment - Gas'!B29 + 'Nonres Energy Solutions - Gas'!B29 + 'Comm New Construction - Gas'!B29</f>
        <v>132295.55047000456</v>
      </c>
      <c r="C29" s="67">
        <f>'Residential Equipment - Gas'!C29 + 'Res Assessment - Gas'!C29 + 'Nonresidential Equipment - Gas'!C29 + 'Nonres Energy Solutions - Gas'!C29 + 'Comm New Construction - Gas'!C29</f>
        <v>3847.3534299999565</v>
      </c>
      <c r="D29" s="29">
        <f>'Residential Equipment - Gas'!D29 + 'Res Assessment - Gas'!D29 + 'Nonresidential Equipment - Gas'!D29 + 'Nonres Energy Solutions - Gas'!D29 + 'Comm New Construction - Gas'!D29</f>
        <v>0</v>
      </c>
      <c r="E29" s="29">
        <f>'Residential Equipment - Gas'!E29 + 'Res Assessment - Gas'!E29 + 'Nonresidential Equipment - Gas'!E29 + 'Nonres Energy Solutions - Gas'!E29 + 'Comm New Construction - Gas'!E29</f>
        <v>0</v>
      </c>
      <c r="F29" s="29">
        <f>'Residential Equipment - Gas'!F29 + 'Res Assessment - Gas'!F29 + 'Nonresidential Equipment - Gas'!F29 + 'Nonres Energy Solutions - Gas'!F29 + 'Comm New Construction - Gas'!F29</f>
        <v>411079.54</v>
      </c>
      <c r="G29" s="29">
        <f>'Residential Equipment - Gas'!G29 + 'Res Assessment - Gas'!G29 + 'Nonresidential Equipment - Gas'!G29 + 'Nonres Energy Solutions - Gas'!G29 + 'Comm New Construction - Gas'!G29</f>
        <v>571701.06000000006</v>
      </c>
      <c r="H29" s="29">
        <f>'Residential Equipment - Gas'!H29 + 'Res Assessment - Gas'!H29 + 'Nonresidential Equipment - Gas'!H29 + 'Nonres Energy Solutions - Gas'!H29 + 'Comm New Construction - Gas'!H29</f>
        <v>660381.17000000004</v>
      </c>
      <c r="I29" s="29">
        <f>'Residential Equipment - Gas'!I29 + 'Res Assessment - Gas'!I29 + 'Nonresidential Equipment - Gas'!I29 + 'Nonres Energy Solutions - Gas'!I29 + 'Comm New Construction - Gas'!I29</f>
        <v>124752.36</v>
      </c>
      <c r="J29" s="29">
        <f>'Residential Equipment - Gas'!J29 + 'Res Assessment - Gas'!J29 + 'Nonresidential Equipment - Gas'!J29 + 'Nonres Energy Solutions - Gas'!J29 + 'Comm New Construction - Gas'!J29</f>
        <v>73708.544999999998</v>
      </c>
      <c r="K29" s="39"/>
    </row>
    <row r="30" spans="1:11" s="6" customFormat="1" ht="12.75" x14ac:dyDescent="0.2">
      <c r="A30" s="36">
        <v>10</v>
      </c>
      <c r="B30" s="67">
        <f>'Residential Equipment - Gas'!B30 + 'Res Assessment - Gas'!B30 + 'Nonresidential Equipment - Gas'!B30 + 'Nonres Energy Solutions - Gas'!B30 + 'Comm New Construction - Gas'!B30</f>
        <v>122001.94147000328</v>
      </c>
      <c r="C30" s="67">
        <f>'Residential Equipment - Gas'!C30 + 'Res Assessment - Gas'!C30 + 'Nonresidential Equipment - Gas'!C30 + 'Nonres Energy Solutions - Gas'!C30 + 'Comm New Construction - Gas'!C30</f>
        <v>3821.2564299999576</v>
      </c>
      <c r="D30" s="29">
        <f>'Residential Equipment - Gas'!D30 + 'Res Assessment - Gas'!D30 + 'Nonresidential Equipment - Gas'!D30 + 'Nonres Energy Solutions - Gas'!D30 + 'Comm New Construction - Gas'!D30</f>
        <v>0</v>
      </c>
      <c r="E30" s="29">
        <f>'Residential Equipment - Gas'!E30 + 'Res Assessment - Gas'!E30 + 'Nonresidential Equipment - Gas'!E30 + 'Nonres Energy Solutions - Gas'!E30 + 'Comm New Construction - Gas'!E30</f>
        <v>0</v>
      </c>
      <c r="F30" s="29">
        <f>'Residential Equipment - Gas'!F30 + 'Res Assessment - Gas'!F30 + 'Nonresidential Equipment - Gas'!F30 + 'Nonres Energy Solutions - Gas'!F30 + 'Comm New Construction - Gas'!F30</f>
        <v>413803.06</v>
      </c>
      <c r="G30" s="29">
        <f>'Residential Equipment - Gas'!G30 + 'Res Assessment - Gas'!G30 + 'Nonresidential Equipment - Gas'!G30 + 'Nonres Energy Solutions - Gas'!G30 + 'Comm New Construction - Gas'!G30</f>
        <v>562457.38</v>
      </c>
      <c r="H30" s="29">
        <f>'Residential Equipment - Gas'!H30 + 'Res Assessment - Gas'!H30 + 'Nonresidential Equipment - Gas'!H30 + 'Nonres Energy Solutions - Gas'!H30 + 'Comm New Construction - Gas'!H30</f>
        <v>630915.82999999996</v>
      </c>
      <c r="I30" s="29">
        <f>'Residential Equipment - Gas'!I30 + 'Res Assessment - Gas'!I30 + 'Nonresidential Equipment - Gas'!I30 + 'Nonres Energy Solutions - Gas'!I30 + 'Comm New Construction - Gas'!I30</f>
        <v>0</v>
      </c>
      <c r="J30" s="29">
        <f>'Residential Equipment - Gas'!J30 + 'Res Assessment - Gas'!J30 + 'Nonresidential Equipment - Gas'!J30 + 'Nonres Energy Solutions - Gas'!J30 + 'Comm New Construction - Gas'!J30</f>
        <v>73219.532999999996</v>
      </c>
      <c r="K30" s="39"/>
    </row>
    <row r="31" spans="1:11" s="6" customFormat="1" ht="12.75" x14ac:dyDescent="0.2">
      <c r="A31" s="36">
        <v>11</v>
      </c>
      <c r="B31" s="67">
        <f>'Residential Equipment - Gas'!B31 + 'Res Assessment - Gas'!B31 + 'Nonresidential Equipment - Gas'!B31 + 'Nonres Energy Solutions - Gas'!B31 + 'Comm New Construction - Gas'!B31</f>
        <v>126207.14241000327</v>
      </c>
      <c r="C31" s="67">
        <f>'Residential Equipment - Gas'!C31 + 'Res Assessment - Gas'!C31 + 'Nonresidential Equipment - Gas'!C31 + 'Nonres Energy Solutions - Gas'!C31 + 'Comm New Construction - Gas'!C31</f>
        <v>3842.602559999958</v>
      </c>
      <c r="D31" s="29">
        <f>'Residential Equipment - Gas'!D31 + 'Res Assessment - Gas'!D31 + 'Nonresidential Equipment - Gas'!D31 + 'Nonres Energy Solutions - Gas'!D31 + 'Comm New Construction - Gas'!D31</f>
        <v>0</v>
      </c>
      <c r="E31" s="29">
        <f>'Residential Equipment - Gas'!E31 + 'Res Assessment - Gas'!E31 + 'Nonresidential Equipment - Gas'!E31 + 'Nonres Energy Solutions - Gas'!E31 + 'Comm New Construction - Gas'!E31</f>
        <v>0</v>
      </c>
      <c r="F31" s="29">
        <f>'Residential Equipment - Gas'!F31 + 'Res Assessment - Gas'!F31 + 'Nonresidential Equipment - Gas'!F31 + 'Nonres Energy Solutions - Gas'!F31 + 'Comm New Construction - Gas'!F31</f>
        <v>421732.17</v>
      </c>
      <c r="G31" s="29">
        <f>'Residential Equipment - Gas'!G31 + 'Res Assessment - Gas'!G31 + 'Nonresidential Equipment - Gas'!G31 + 'Nonres Energy Solutions - Gas'!G31 + 'Comm New Construction - Gas'!G31</f>
        <v>617241.06999999995</v>
      </c>
      <c r="H31" s="29">
        <f>'Residential Equipment - Gas'!H31 + 'Res Assessment - Gas'!H31 + 'Nonresidential Equipment - Gas'!H31 + 'Nonres Energy Solutions - Gas'!H31 + 'Comm New Construction - Gas'!H31</f>
        <v>689310.14999999991</v>
      </c>
      <c r="I31" s="29">
        <f>'Residential Equipment - Gas'!I31 + 'Res Assessment - Gas'!I31 + 'Nonresidential Equipment - Gas'!I31 + 'Nonres Energy Solutions - Gas'!I31 + 'Comm New Construction - Gas'!I31</f>
        <v>0</v>
      </c>
      <c r="J31" s="29">
        <f>'Residential Equipment - Gas'!J31 + 'Res Assessment - Gas'!J31 + 'Nonresidential Equipment - Gas'!J31 + 'Nonres Energy Solutions - Gas'!J31 + 'Comm New Construction - Gas'!J31</f>
        <v>77922.993000000002</v>
      </c>
      <c r="K31" s="39"/>
    </row>
    <row r="32" spans="1:11" s="6" customFormat="1" ht="12.75" x14ac:dyDescent="0.2">
      <c r="A32" s="36">
        <v>12</v>
      </c>
      <c r="B32" s="67">
        <f>'Residential Equipment - Gas'!B32 + 'Res Assessment - Gas'!B32 + 'Nonresidential Equipment - Gas'!B32 + 'Nonres Energy Solutions - Gas'!B32 + 'Comm New Construction - Gas'!B32</f>
        <v>126207.14241000327</v>
      </c>
      <c r="C32" s="67">
        <f>'Residential Equipment - Gas'!C32 + 'Res Assessment - Gas'!C32 + 'Nonresidential Equipment - Gas'!C32 + 'Nonres Energy Solutions - Gas'!C32 + 'Comm New Construction - Gas'!C32</f>
        <v>3842.602559999958</v>
      </c>
      <c r="D32" s="29">
        <f>'Residential Equipment - Gas'!D32 + 'Res Assessment - Gas'!D32 + 'Nonresidential Equipment - Gas'!D32 + 'Nonres Energy Solutions - Gas'!D32 + 'Comm New Construction - Gas'!D32</f>
        <v>0</v>
      </c>
      <c r="E32" s="29">
        <f>'Residential Equipment - Gas'!E32 + 'Res Assessment - Gas'!E32 + 'Nonresidential Equipment - Gas'!E32 + 'Nonres Energy Solutions - Gas'!E32 + 'Comm New Construction - Gas'!E32</f>
        <v>0</v>
      </c>
      <c r="F32" s="29">
        <f>'Residential Equipment - Gas'!F32 + 'Res Assessment - Gas'!F32 + 'Nonresidential Equipment - Gas'!F32 + 'Nonres Energy Solutions - Gas'!F32 + 'Comm New Construction - Gas'!F32</f>
        <v>427425.56999999995</v>
      </c>
      <c r="G32" s="29">
        <f>'Residential Equipment - Gas'!G32 + 'Res Assessment - Gas'!G32 + 'Nonresidential Equipment - Gas'!G32 + 'Nonres Energy Solutions - Gas'!G32 + 'Comm New Construction - Gas'!G32</f>
        <v>638800.26</v>
      </c>
      <c r="H32" s="29">
        <f>'Residential Equipment - Gas'!H32 + 'Res Assessment - Gas'!H32 + 'Nonresidential Equipment - Gas'!H32 + 'Nonres Energy Solutions - Gas'!H32 + 'Comm New Construction - Gas'!H32</f>
        <v>726327.66</v>
      </c>
      <c r="I32" s="29">
        <f>'Residential Equipment - Gas'!I32 + 'Res Assessment - Gas'!I32 + 'Nonresidential Equipment - Gas'!I32 + 'Nonres Energy Solutions - Gas'!I32 + 'Comm New Construction - Gas'!I32</f>
        <v>0</v>
      </c>
      <c r="J32" s="29">
        <f>'Residential Equipment - Gas'!J32 + 'Res Assessment - Gas'!J32 + 'Nonresidential Equipment - Gas'!J32 + 'Nonres Energy Solutions - Gas'!J32 + 'Comm New Construction - Gas'!J32</f>
        <v>79966.937250000003</v>
      </c>
      <c r="K32" s="39"/>
    </row>
    <row r="33" spans="1:11" s="6" customFormat="1" ht="12.75" x14ac:dyDescent="0.2">
      <c r="A33" s="36">
        <v>13</v>
      </c>
      <c r="B33" s="67">
        <f>'Residential Equipment - Gas'!B33 + 'Res Assessment - Gas'!B33 + 'Nonresidential Equipment - Gas'!B33 + 'Nonres Energy Solutions - Gas'!B33 + 'Comm New Construction - Gas'!B33</f>
        <v>126207.14241000327</v>
      </c>
      <c r="C33" s="67">
        <f>'Residential Equipment - Gas'!C33 + 'Res Assessment - Gas'!C33 + 'Nonresidential Equipment - Gas'!C33 + 'Nonres Energy Solutions - Gas'!C33 + 'Comm New Construction - Gas'!C33</f>
        <v>3842.602559999958</v>
      </c>
      <c r="D33" s="29">
        <f>'Residential Equipment - Gas'!D33 + 'Res Assessment - Gas'!D33 + 'Nonresidential Equipment - Gas'!D33 + 'Nonres Energy Solutions - Gas'!D33 + 'Comm New Construction - Gas'!D33</f>
        <v>0</v>
      </c>
      <c r="E33" s="29">
        <f>'Residential Equipment - Gas'!E33 + 'Res Assessment - Gas'!E33 + 'Nonresidential Equipment - Gas'!E33 + 'Nonres Energy Solutions - Gas'!E33 + 'Comm New Construction - Gas'!E33</f>
        <v>0</v>
      </c>
      <c r="F33" s="29">
        <f>'Residential Equipment - Gas'!F33 + 'Res Assessment - Gas'!F33 + 'Nonresidential Equipment - Gas'!F33 + 'Nonres Energy Solutions - Gas'!F33 + 'Comm New Construction - Gas'!F33</f>
        <v>433195.81</v>
      </c>
      <c r="G33" s="29">
        <f>'Residential Equipment - Gas'!G33 + 'Res Assessment - Gas'!G33 + 'Nonresidential Equipment - Gas'!G33 + 'Nonres Energy Solutions - Gas'!G33 + 'Comm New Construction - Gas'!G33</f>
        <v>653931.88</v>
      </c>
      <c r="H33" s="29">
        <f>'Residential Equipment - Gas'!H33 + 'Res Assessment - Gas'!H33 + 'Nonresidential Equipment - Gas'!H33 + 'Nonres Energy Solutions - Gas'!H33 + 'Comm New Construction - Gas'!H33</f>
        <v>749523.15000000014</v>
      </c>
      <c r="I33" s="29">
        <f>'Residential Equipment - Gas'!I33 + 'Res Assessment - Gas'!I33 + 'Nonresidential Equipment - Gas'!I33 + 'Nonres Energy Solutions - Gas'!I33 + 'Comm New Construction - Gas'!I33</f>
        <v>0</v>
      </c>
      <c r="J33" s="29">
        <f>'Residential Equipment - Gas'!J33 + 'Res Assessment - Gas'!J33 + 'Nonresidential Equipment - Gas'!J33 + 'Nonres Energy Solutions - Gas'!J33 + 'Comm New Construction - Gas'!J33</f>
        <v>81534.576749999993</v>
      </c>
      <c r="K33" s="39"/>
    </row>
    <row r="34" spans="1:11" s="6" customFormat="1" ht="12.75" x14ac:dyDescent="0.2">
      <c r="A34" s="36">
        <v>14</v>
      </c>
      <c r="B34" s="67">
        <f>'Residential Equipment - Gas'!B34 + 'Res Assessment - Gas'!B34 + 'Nonresidential Equipment - Gas'!B34 + 'Nonres Energy Solutions - Gas'!B34 + 'Comm New Construction - Gas'!B34</f>
        <v>126207.14241000327</v>
      </c>
      <c r="C34" s="67">
        <f>'Residential Equipment - Gas'!C34 + 'Res Assessment - Gas'!C34 + 'Nonresidential Equipment - Gas'!C34 + 'Nonres Energy Solutions - Gas'!C34 + 'Comm New Construction - Gas'!C34</f>
        <v>3842.602559999958</v>
      </c>
      <c r="D34" s="29">
        <f>'Residential Equipment - Gas'!D34 + 'Res Assessment - Gas'!D34 + 'Nonresidential Equipment - Gas'!D34 + 'Nonres Energy Solutions - Gas'!D34 + 'Comm New Construction - Gas'!D34</f>
        <v>0</v>
      </c>
      <c r="E34" s="29">
        <f>'Residential Equipment - Gas'!E34 + 'Res Assessment - Gas'!E34 + 'Nonresidential Equipment - Gas'!E34 + 'Nonres Energy Solutions - Gas'!E34 + 'Comm New Construction - Gas'!E34</f>
        <v>0</v>
      </c>
      <c r="F34" s="29">
        <f>'Residential Equipment - Gas'!F34 + 'Res Assessment - Gas'!F34 + 'Nonresidential Equipment - Gas'!F34 + 'Nonres Energy Solutions - Gas'!F34 + 'Comm New Construction - Gas'!F34</f>
        <v>439043.95</v>
      </c>
      <c r="G34" s="29">
        <f>'Residential Equipment - Gas'!G34 + 'Res Assessment - Gas'!G34 + 'Nonresidential Equipment - Gas'!G34 + 'Nonres Energy Solutions - Gas'!G34 + 'Comm New Construction - Gas'!G34</f>
        <v>689707.49</v>
      </c>
      <c r="H34" s="29">
        <f>'Residential Equipment - Gas'!H34 + 'Res Assessment - Gas'!H34 + 'Nonresidential Equipment - Gas'!H34 + 'Nonres Energy Solutions - Gas'!H34 + 'Comm New Construction - Gas'!H34</f>
        <v>766315.63</v>
      </c>
      <c r="I34" s="29">
        <f>'Residential Equipment - Gas'!I34 + 'Res Assessment - Gas'!I34 + 'Nonresidential Equipment - Gas'!I34 + 'Nonres Energy Solutions - Gas'!I34 + 'Comm New Construction - Gas'!I34</f>
        <v>0</v>
      </c>
      <c r="J34" s="29">
        <f>'Residential Equipment - Gas'!J34 + 'Res Assessment - Gas'!J34 + 'Nonresidential Equipment - Gas'!J34 + 'Nonres Energy Solutions - Gas'!J34 + 'Comm New Construction - Gas'!J34</f>
        <v>84656.357999999993</v>
      </c>
      <c r="K34" s="39"/>
    </row>
    <row r="35" spans="1:11" s="6" customFormat="1" ht="12.75" x14ac:dyDescent="0.2">
      <c r="A35" s="36">
        <v>15</v>
      </c>
      <c r="B35" s="67">
        <f>'Residential Equipment - Gas'!B35 + 'Res Assessment - Gas'!B35 + 'Nonresidential Equipment - Gas'!B35 + 'Nonres Energy Solutions - Gas'!B35 + 'Comm New Construction - Gas'!B35</f>
        <v>126207.14241000327</v>
      </c>
      <c r="C35" s="67">
        <f>'Residential Equipment - Gas'!C35 + 'Res Assessment - Gas'!C35 + 'Nonresidential Equipment - Gas'!C35 + 'Nonres Energy Solutions - Gas'!C35 + 'Comm New Construction - Gas'!C35</f>
        <v>3842.602559999958</v>
      </c>
      <c r="D35" s="29">
        <f>'Residential Equipment - Gas'!D35 + 'Res Assessment - Gas'!D35 + 'Nonresidential Equipment - Gas'!D35 + 'Nonres Energy Solutions - Gas'!D35 + 'Comm New Construction - Gas'!D35</f>
        <v>0</v>
      </c>
      <c r="E35" s="29">
        <f>'Residential Equipment - Gas'!E35 + 'Res Assessment - Gas'!E35 + 'Nonresidential Equipment - Gas'!E35 + 'Nonres Energy Solutions - Gas'!E35 + 'Comm New Construction - Gas'!E35</f>
        <v>0</v>
      </c>
      <c r="F35" s="29">
        <f>'Residential Equipment - Gas'!F35 + 'Res Assessment - Gas'!F35 + 'Nonresidential Equipment - Gas'!F35 + 'Nonres Energy Solutions - Gas'!F35 + 'Comm New Construction - Gas'!F35</f>
        <v>444971.05</v>
      </c>
      <c r="G35" s="29">
        <f>'Residential Equipment - Gas'!G35 + 'Res Assessment - Gas'!G35 + 'Nonresidential Equipment - Gas'!G35 + 'Nonres Energy Solutions - Gas'!G35 + 'Comm New Construction - Gas'!G35</f>
        <v>725514.28</v>
      </c>
      <c r="H35" s="29">
        <f>'Residential Equipment - Gas'!H35 + 'Res Assessment - Gas'!H35 + 'Nonresidential Equipment - Gas'!H35 + 'Nonres Energy Solutions - Gas'!H35 + 'Comm New Construction - Gas'!H35</f>
        <v>803776.99</v>
      </c>
      <c r="I35" s="29">
        <f>'Residential Equipment - Gas'!I35 + 'Res Assessment - Gas'!I35 + 'Nonresidential Equipment - Gas'!I35 + 'Nonres Energy Solutions - Gas'!I35 + 'Comm New Construction - Gas'!I35</f>
        <v>0</v>
      </c>
      <c r="J35" s="29">
        <f>'Residential Equipment - Gas'!J35 + 'Res Assessment - Gas'!J35 + 'Nonresidential Equipment - Gas'!J35 + 'Nonres Energy Solutions - Gas'!J35 + 'Comm New Construction - Gas'!J35</f>
        <v>87786.399749999997</v>
      </c>
      <c r="K35" s="39"/>
    </row>
    <row r="36" spans="1:11" s="6" customFormat="1" ht="12.75" x14ac:dyDescent="0.2">
      <c r="A36" s="36">
        <v>16</v>
      </c>
      <c r="B36" s="67">
        <f>'Residential Equipment - Gas'!B36 + 'Res Assessment - Gas'!B36 + 'Nonresidential Equipment - Gas'!B36 + 'Nonres Energy Solutions - Gas'!B36 + 'Comm New Construction - Gas'!B36</f>
        <v>123498.35268000329</v>
      </c>
      <c r="C36" s="67">
        <f>'Residential Equipment - Gas'!C36 + 'Res Assessment - Gas'!C36 + 'Nonresidential Equipment - Gas'!C36 + 'Nonres Energy Solutions - Gas'!C36 + 'Comm New Construction - Gas'!C36</f>
        <v>3803.8723399999581</v>
      </c>
      <c r="D36" s="29">
        <f>'Residential Equipment - Gas'!D36 + 'Res Assessment - Gas'!D36 + 'Nonresidential Equipment - Gas'!D36 + 'Nonres Energy Solutions - Gas'!D36 + 'Comm New Construction - Gas'!D36</f>
        <v>0</v>
      </c>
      <c r="E36" s="29">
        <f>'Residential Equipment - Gas'!E36 + 'Res Assessment - Gas'!E36 + 'Nonresidential Equipment - Gas'!E36 + 'Nonres Energy Solutions - Gas'!E36 + 'Comm New Construction - Gas'!E36</f>
        <v>0</v>
      </c>
      <c r="F36" s="29">
        <f>'Residential Equipment - Gas'!F36 + 'Res Assessment - Gas'!F36 + 'Nonresidential Equipment - Gas'!F36 + 'Nonres Energy Solutions - Gas'!F36 + 'Comm New Construction - Gas'!F36</f>
        <v>446432.67000000004</v>
      </c>
      <c r="G36" s="29">
        <f>'Residential Equipment - Gas'!G36 + 'Res Assessment - Gas'!G36 + 'Nonresidential Equipment - Gas'!G36 + 'Nonres Energy Solutions - Gas'!G36 + 'Comm New Construction - Gas'!G36</f>
        <v>735962.67999999993</v>
      </c>
      <c r="H36" s="29">
        <f>'Residential Equipment - Gas'!H36 + 'Res Assessment - Gas'!H36 + 'Nonresidential Equipment - Gas'!H36 + 'Nonres Energy Solutions - Gas'!H36 + 'Comm New Construction - Gas'!H36</f>
        <v>823062.2699999999</v>
      </c>
      <c r="I36" s="29">
        <f>'Residential Equipment - Gas'!I36 + 'Res Assessment - Gas'!I36 + 'Nonresidential Equipment - Gas'!I36 + 'Nonres Energy Solutions - Gas'!I36 + 'Comm New Construction - Gas'!I36</f>
        <v>0</v>
      </c>
      <c r="J36" s="29">
        <f>'Residential Equipment - Gas'!J36 + 'Res Assessment - Gas'!J36 + 'Nonresidential Equipment - Gas'!J36 + 'Nonres Energy Solutions - Gas'!J36 + 'Comm New Construction - Gas'!J36</f>
        <v>88679.651249999995</v>
      </c>
      <c r="K36" s="39"/>
    </row>
    <row r="37" spans="1:11" s="6" customFormat="1" ht="12.75" x14ac:dyDescent="0.2">
      <c r="A37" s="36">
        <v>17</v>
      </c>
      <c r="B37" s="67">
        <f>'Residential Equipment - Gas'!B37 + 'Res Assessment - Gas'!B37 + 'Nonresidential Equipment - Gas'!B37 + 'Nonres Energy Solutions - Gas'!B37 + 'Comm New Construction - Gas'!B37</f>
        <v>123498.35268000329</v>
      </c>
      <c r="C37" s="67">
        <f>'Residential Equipment - Gas'!C37 + 'Res Assessment - Gas'!C37 + 'Nonresidential Equipment - Gas'!C37 + 'Nonres Energy Solutions - Gas'!C37 + 'Comm New Construction - Gas'!C37</f>
        <v>3803.8723399999581</v>
      </c>
      <c r="D37" s="29">
        <f>'Residential Equipment - Gas'!D37 + 'Res Assessment - Gas'!D37 + 'Nonresidential Equipment - Gas'!D37 + 'Nonres Energy Solutions - Gas'!D37 + 'Comm New Construction - Gas'!D37</f>
        <v>0</v>
      </c>
      <c r="E37" s="29">
        <f>'Residential Equipment - Gas'!E37 + 'Res Assessment - Gas'!E37 + 'Nonresidential Equipment - Gas'!E37 + 'Nonres Energy Solutions - Gas'!E37 + 'Comm New Construction - Gas'!E37</f>
        <v>0</v>
      </c>
      <c r="F37" s="29">
        <f>'Residential Equipment - Gas'!F37 + 'Res Assessment - Gas'!F37 + 'Nonresidential Equipment - Gas'!F37 + 'Nonres Energy Solutions - Gas'!F37 + 'Comm New Construction - Gas'!F37</f>
        <v>452459.5</v>
      </c>
      <c r="G37" s="29">
        <f>'Residential Equipment - Gas'!G37 + 'Res Assessment - Gas'!G37 + 'Nonresidential Equipment - Gas'!G37 + 'Nonres Energy Solutions - Gas'!G37 + 'Comm New Construction - Gas'!G37</f>
        <v>783469.09000000008</v>
      </c>
      <c r="H37" s="29">
        <f>'Residential Equipment - Gas'!H37 + 'Res Assessment - Gas'!H37 + 'Nonresidential Equipment - Gas'!H37 + 'Nonres Energy Solutions - Gas'!H37 + 'Comm New Construction - Gas'!H37</f>
        <v>850765.87</v>
      </c>
      <c r="I37" s="29">
        <f>'Residential Equipment - Gas'!I37 + 'Res Assessment - Gas'!I37 + 'Nonresidential Equipment - Gas'!I37 + 'Nonres Energy Solutions - Gas'!I37 + 'Comm New Construction - Gas'!I37</f>
        <v>0</v>
      </c>
      <c r="J37" s="29">
        <f>'Residential Equipment - Gas'!J37 + 'Res Assessment - Gas'!J37 + 'Nonresidential Equipment - Gas'!J37 + 'Nonres Energy Solutions - Gas'!J37 + 'Comm New Construction - Gas'!J37</f>
        <v>92694.644249999998</v>
      </c>
      <c r="K37" s="39"/>
    </row>
    <row r="38" spans="1:11" s="6" customFormat="1" ht="12.75" x14ac:dyDescent="0.2">
      <c r="A38" s="36">
        <v>18</v>
      </c>
      <c r="B38" s="67">
        <f>'Residential Equipment - Gas'!B38 + 'Res Assessment - Gas'!B38 + 'Nonresidential Equipment - Gas'!B38 + 'Nonres Energy Solutions - Gas'!B38 + 'Comm New Construction - Gas'!B38</f>
        <v>123498.35268000329</v>
      </c>
      <c r="C38" s="67">
        <f>'Residential Equipment - Gas'!C38 + 'Res Assessment - Gas'!C38 + 'Nonresidential Equipment - Gas'!C38 + 'Nonres Energy Solutions - Gas'!C38 + 'Comm New Construction - Gas'!C38</f>
        <v>3803.8723399999581</v>
      </c>
      <c r="D38" s="29">
        <f>'Residential Equipment - Gas'!D38 + 'Res Assessment - Gas'!D38 + 'Nonresidential Equipment - Gas'!D38 + 'Nonres Energy Solutions - Gas'!D38 + 'Comm New Construction - Gas'!D38</f>
        <v>0</v>
      </c>
      <c r="E38" s="29">
        <f>'Residential Equipment - Gas'!E38 + 'Res Assessment - Gas'!E38 + 'Nonresidential Equipment - Gas'!E38 + 'Nonres Energy Solutions - Gas'!E38 + 'Comm New Construction - Gas'!E38</f>
        <v>0</v>
      </c>
      <c r="F38" s="29">
        <f>'Residential Equipment - Gas'!F38 + 'Res Assessment - Gas'!F38 + 'Nonresidential Equipment - Gas'!F38 + 'Nonres Energy Solutions - Gas'!F38 + 'Comm New Construction - Gas'!F38</f>
        <v>458567.69999999995</v>
      </c>
      <c r="G38" s="29">
        <f>'Residential Equipment - Gas'!G38 + 'Res Assessment - Gas'!G38 + 'Nonresidential Equipment - Gas'!G38 + 'Nonres Energy Solutions - Gas'!G38 + 'Comm New Construction - Gas'!G38</f>
        <v>814610.10000000009</v>
      </c>
      <c r="H38" s="29">
        <f>'Residential Equipment - Gas'!H38 + 'Res Assessment - Gas'!H38 + 'Nonresidential Equipment - Gas'!H38 + 'Nonres Energy Solutions - Gas'!H38 + 'Comm New Construction - Gas'!H38</f>
        <v>899994.34</v>
      </c>
      <c r="I38" s="29">
        <f>'Residential Equipment - Gas'!I38 + 'Res Assessment - Gas'!I38 + 'Nonresidential Equipment - Gas'!I38 + 'Nonres Energy Solutions - Gas'!I38 + 'Comm New Construction - Gas'!I38</f>
        <v>0</v>
      </c>
      <c r="J38" s="29">
        <f>'Residential Equipment - Gas'!J38 + 'Res Assessment - Gas'!J38 + 'Nonresidential Equipment - Gas'!J38 + 'Nonres Energy Solutions - Gas'!J38 + 'Comm New Construction - Gas'!J38</f>
        <v>95488.334999999992</v>
      </c>
      <c r="K38" s="39"/>
    </row>
    <row r="39" spans="1:11" s="6" customFormat="1" ht="12.75" x14ac:dyDescent="0.2">
      <c r="A39" s="36">
        <v>19</v>
      </c>
      <c r="B39" s="67">
        <f>'Residential Equipment - Gas'!B39 + 'Res Assessment - Gas'!B39 + 'Nonresidential Equipment - Gas'!B39 + 'Nonres Energy Solutions - Gas'!B39 + 'Comm New Construction - Gas'!B39</f>
        <v>123498.35268000329</v>
      </c>
      <c r="C39" s="67">
        <f>'Residential Equipment - Gas'!C39 + 'Res Assessment - Gas'!C39 + 'Nonresidential Equipment - Gas'!C39 + 'Nonres Energy Solutions - Gas'!C39 + 'Comm New Construction - Gas'!C39</f>
        <v>3803.8723399999581</v>
      </c>
      <c r="D39" s="29">
        <f>'Residential Equipment - Gas'!D39 + 'Res Assessment - Gas'!D39 + 'Nonresidential Equipment - Gas'!D39 + 'Nonres Energy Solutions - Gas'!D39 + 'Comm New Construction - Gas'!D39</f>
        <v>0</v>
      </c>
      <c r="E39" s="29">
        <f>'Residential Equipment - Gas'!E39 + 'Res Assessment - Gas'!E39 + 'Nonresidential Equipment - Gas'!E39 + 'Nonres Energy Solutions - Gas'!E39 + 'Comm New Construction - Gas'!E39</f>
        <v>0</v>
      </c>
      <c r="F39" s="29">
        <f>'Residential Equipment - Gas'!F39 + 'Res Assessment - Gas'!F39 + 'Nonresidential Equipment - Gas'!F39 + 'Nonres Energy Solutions - Gas'!F39 + 'Comm New Construction - Gas'!F39</f>
        <v>464758.36</v>
      </c>
      <c r="G39" s="29">
        <f>'Residential Equipment - Gas'!G39 + 'Res Assessment - Gas'!G39 + 'Nonresidential Equipment - Gas'!G39 + 'Nonres Energy Solutions - Gas'!G39 + 'Comm New Construction - Gas'!G39</f>
        <v>832938.85</v>
      </c>
      <c r="H39" s="29">
        <f>'Residential Equipment - Gas'!H39 + 'Res Assessment - Gas'!H39 + 'Nonresidential Equipment - Gas'!H39 + 'Nonres Energy Solutions - Gas'!H39 + 'Comm New Construction - Gas'!H39</f>
        <v>932883.24</v>
      </c>
      <c r="I39" s="29">
        <f>'Residential Equipment - Gas'!I39 + 'Res Assessment - Gas'!I39 + 'Nonresidential Equipment - Gas'!I39 + 'Nonres Energy Solutions - Gas'!I39 + 'Comm New Construction - Gas'!I39</f>
        <v>0</v>
      </c>
      <c r="J39" s="29">
        <f>'Residential Equipment - Gas'!J39 + 'Res Assessment - Gas'!J39 + 'Nonresidential Equipment - Gas'!J39 + 'Nonres Energy Solutions - Gas'!J39 + 'Comm New Construction - Gas'!J39</f>
        <v>97327.29075</v>
      </c>
      <c r="K39" s="39"/>
    </row>
    <row r="40" spans="1:11" s="6" customFormat="1" ht="12.75" x14ac:dyDescent="0.2">
      <c r="A40" s="36">
        <v>20</v>
      </c>
      <c r="B40" s="67">
        <f>'Residential Equipment - Gas'!B40 + 'Res Assessment - Gas'!B40 + 'Nonresidential Equipment - Gas'!B40 + 'Nonres Energy Solutions - Gas'!B40 + 'Comm New Construction - Gas'!B40</f>
        <v>123498.35268000329</v>
      </c>
      <c r="C40" s="67">
        <f>'Residential Equipment - Gas'!C40 + 'Res Assessment - Gas'!C40 + 'Nonresidential Equipment - Gas'!C40 + 'Nonres Energy Solutions - Gas'!C40 + 'Comm New Construction - Gas'!C40</f>
        <v>3803.8723399999581</v>
      </c>
      <c r="D40" s="29">
        <f>'Residential Equipment - Gas'!D40 + 'Res Assessment - Gas'!D40 + 'Nonresidential Equipment - Gas'!D40 + 'Nonres Energy Solutions - Gas'!D40 + 'Comm New Construction - Gas'!D40</f>
        <v>0</v>
      </c>
      <c r="E40" s="29">
        <f>'Residential Equipment - Gas'!E40 + 'Res Assessment - Gas'!E40 + 'Nonresidential Equipment - Gas'!E40 + 'Nonres Energy Solutions - Gas'!E40 + 'Comm New Construction - Gas'!E40</f>
        <v>0</v>
      </c>
      <c r="F40" s="29">
        <f>'Residential Equipment - Gas'!F40 + 'Res Assessment - Gas'!F40 + 'Nonresidential Equipment - Gas'!F40 + 'Nonres Energy Solutions - Gas'!F40 + 'Comm New Construction - Gas'!F40</f>
        <v>471032.61</v>
      </c>
      <c r="G40" s="29">
        <f>'Residential Equipment - Gas'!G40 + 'Res Assessment - Gas'!G40 + 'Nonresidential Equipment - Gas'!G40 + 'Nonres Energy Solutions - Gas'!G40 + 'Comm New Construction - Gas'!G40</f>
        <v>851679.97</v>
      </c>
      <c r="H40" s="29">
        <f>'Residential Equipment - Gas'!H40 + 'Res Assessment - Gas'!H40 + 'Nonresidential Equipment - Gas'!H40 + 'Nonres Energy Solutions - Gas'!H40 + 'Comm New Construction - Gas'!H40</f>
        <v>952986.05</v>
      </c>
      <c r="I40" s="29">
        <f>'Residential Equipment - Gas'!I40 + 'Res Assessment - Gas'!I40 + 'Nonresidential Equipment - Gas'!I40 + 'Nonres Energy Solutions - Gas'!I40 + 'Comm New Construction - Gas'!I40</f>
        <v>0</v>
      </c>
      <c r="J40" s="29">
        <f>'Residential Equipment - Gas'!J40 + 'Res Assessment - Gas'!J40 + 'Nonresidential Equipment - Gas'!J40 + 'Nonres Energy Solutions - Gas'!J40 + 'Comm New Construction - Gas'!J40</f>
        <v>99203.443499999994</v>
      </c>
      <c r="K40" s="39"/>
    </row>
    <row r="41" spans="1:11" s="6" customFormat="1" ht="12.75" x14ac:dyDescent="0.2">
      <c r="A41" s="36">
        <v>21</v>
      </c>
      <c r="B41" s="67">
        <f>'Residential Equipment - Gas'!B41 + 'Res Assessment - Gas'!B41 + 'Nonresidential Equipment - Gas'!B41 + 'Nonres Energy Solutions - Gas'!B41 + 'Comm New Construction - Gas'!B41</f>
        <v>29735.82804</v>
      </c>
      <c r="C41" s="67">
        <f>'Residential Equipment - Gas'!C41 + 'Res Assessment - Gas'!C41 + 'Nonresidential Equipment - Gas'!C41 + 'Nonres Energy Solutions - Gas'!C41 + 'Comm New Construction - Gas'!C41</f>
        <v>2318.9593199999999</v>
      </c>
      <c r="D41" s="29">
        <f>'Residential Equipment - Gas'!D41 + 'Res Assessment - Gas'!D41 + 'Nonresidential Equipment - Gas'!D41 + 'Nonres Energy Solutions - Gas'!D41 + 'Comm New Construction - Gas'!D41</f>
        <v>0</v>
      </c>
      <c r="E41" s="29">
        <f>'Residential Equipment - Gas'!E41 + 'Res Assessment - Gas'!E41 + 'Nonresidential Equipment - Gas'!E41 + 'Nonres Energy Solutions - Gas'!E41 + 'Comm New Construction - Gas'!E41</f>
        <v>0</v>
      </c>
      <c r="F41" s="29">
        <f>'Residential Equipment - Gas'!F41 + 'Res Assessment - Gas'!F41 + 'Nonresidential Equipment - Gas'!F41 + 'Nonres Energy Solutions - Gas'!F41 + 'Comm New Construction - Gas'!F41</f>
        <v>291032.77999999997</v>
      </c>
      <c r="G41" s="29">
        <f>'Residential Equipment - Gas'!G41 + 'Res Assessment - Gas'!G41 + 'Nonresidential Equipment - Gas'!G41 + 'Nonres Energy Solutions - Gas'!G41 + 'Comm New Construction - Gas'!G41</f>
        <v>206948.93999999997</v>
      </c>
      <c r="H41" s="29">
        <f>'Residential Equipment - Gas'!H41 + 'Res Assessment - Gas'!H41 + 'Nonresidential Equipment - Gas'!H41 + 'Nonres Energy Solutions - Gas'!H41 + 'Comm New Construction - Gas'!H41</f>
        <v>225988.75</v>
      </c>
      <c r="I41" s="29">
        <f>'Residential Equipment - Gas'!I41 + 'Res Assessment - Gas'!I41 + 'Nonresidential Equipment - Gas'!I41 + 'Nonres Energy Solutions - Gas'!I41 + 'Comm New Construction - Gas'!I41</f>
        <v>0</v>
      </c>
      <c r="J41" s="29">
        <f>'Residential Equipment - Gas'!J41 + 'Res Assessment - Gas'!J41 + 'Nonresidential Equipment - Gas'!J41 + 'Nonres Energy Solutions - Gas'!J41 + 'Comm New Construction - Gas'!J41</f>
        <v>37348.628999999994</v>
      </c>
      <c r="K41" s="39"/>
    </row>
    <row r="42" spans="1:11" s="6" customFormat="1" ht="12.75" x14ac:dyDescent="0.2">
      <c r="A42" s="36">
        <v>22</v>
      </c>
      <c r="B42" s="67">
        <f>'Residential Equipment - Gas'!B42 + 'Res Assessment - Gas'!B42 + 'Nonresidential Equipment - Gas'!B42 + 'Nonres Energy Solutions - Gas'!B42 + 'Comm New Construction - Gas'!B42</f>
        <v>29735.82804</v>
      </c>
      <c r="C42" s="67">
        <f>'Residential Equipment - Gas'!C42 + 'Res Assessment - Gas'!C42 + 'Nonresidential Equipment - Gas'!C42 + 'Nonres Energy Solutions - Gas'!C42 + 'Comm New Construction - Gas'!C42</f>
        <v>2318.9593199999999</v>
      </c>
      <c r="D42" s="29">
        <f>'Residential Equipment - Gas'!D42 + 'Res Assessment - Gas'!D42 + 'Nonresidential Equipment - Gas'!D42 + 'Nonres Energy Solutions - Gas'!D42 + 'Comm New Construction - Gas'!D42</f>
        <v>0</v>
      </c>
      <c r="E42" s="29">
        <f>'Residential Equipment - Gas'!E42 + 'Res Assessment - Gas'!E42 + 'Nonresidential Equipment - Gas'!E42 + 'Nonres Energy Solutions - Gas'!E42 + 'Comm New Construction - Gas'!E42</f>
        <v>0</v>
      </c>
      <c r="F42" s="29">
        <f>'Residential Equipment - Gas'!F42 + 'Res Assessment - Gas'!F42 + 'Nonresidential Equipment - Gas'!F42 + 'Nonres Energy Solutions - Gas'!F42 + 'Comm New Construction - Gas'!F42</f>
        <v>294961.74</v>
      </c>
      <c r="G42" s="29">
        <f>'Residential Equipment - Gas'!G42 + 'Res Assessment - Gas'!G42 + 'Nonresidential Equipment - Gas'!G42 + 'Nonres Energy Solutions - Gas'!G42 + 'Comm New Construction - Gas'!G42</f>
        <v>211605.30000000002</v>
      </c>
      <c r="H42" s="29">
        <f>'Residential Equipment - Gas'!H42 + 'Res Assessment - Gas'!H42 + 'Nonresidential Equipment - Gas'!H42 + 'Nonres Energy Solutions - Gas'!H42 + 'Comm New Construction - Gas'!H42</f>
        <v>230896.53999999998</v>
      </c>
      <c r="I42" s="29">
        <f>'Residential Equipment - Gas'!I42 + 'Res Assessment - Gas'!I42 + 'Nonresidential Equipment - Gas'!I42 + 'Nonres Energy Solutions - Gas'!I42 + 'Comm New Construction - Gas'!I42</f>
        <v>0</v>
      </c>
      <c r="J42" s="29">
        <f>'Residential Equipment - Gas'!J42 + 'Res Assessment - Gas'!J42 + 'Nonresidential Equipment - Gas'!J42 + 'Nonres Energy Solutions - Gas'!J42 + 'Comm New Construction - Gas'!J42</f>
        <v>37992.527999999998</v>
      </c>
      <c r="K42" s="39"/>
    </row>
    <row r="43" spans="1:11" s="6" customFormat="1" ht="12.75" x14ac:dyDescent="0.2">
      <c r="A43" s="36">
        <v>23</v>
      </c>
      <c r="B43" s="67">
        <f>'Residential Equipment - Gas'!B43 + 'Res Assessment - Gas'!B43 + 'Nonresidential Equipment - Gas'!B43 + 'Nonres Energy Solutions - Gas'!B43 + 'Comm New Construction - Gas'!B43</f>
        <v>29735.82804</v>
      </c>
      <c r="C43" s="67">
        <f>'Residential Equipment - Gas'!C43 + 'Res Assessment - Gas'!C43 + 'Nonresidential Equipment - Gas'!C43 + 'Nonres Energy Solutions - Gas'!C43 + 'Comm New Construction - Gas'!C43</f>
        <v>2318.9593199999999</v>
      </c>
      <c r="D43" s="29">
        <f>'Residential Equipment - Gas'!D43 + 'Res Assessment - Gas'!D43 + 'Nonresidential Equipment - Gas'!D43 + 'Nonres Energy Solutions - Gas'!D43 + 'Comm New Construction - Gas'!D43</f>
        <v>0</v>
      </c>
      <c r="E43" s="29">
        <f>'Residential Equipment - Gas'!E43 + 'Res Assessment - Gas'!E43 + 'Nonresidential Equipment - Gas'!E43 + 'Nonres Energy Solutions - Gas'!E43 + 'Comm New Construction - Gas'!E43</f>
        <v>0</v>
      </c>
      <c r="F43" s="29">
        <f>'Residential Equipment - Gas'!F43 + 'Res Assessment - Gas'!F43 + 'Nonresidential Equipment - Gas'!F43 + 'Nonres Energy Solutions - Gas'!F43 + 'Comm New Construction - Gas'!F43</f>
        <v>298943.71999999997</v>
      </c>
      <c r="G43" s="29">
        <f>'Residential Equipment - Gas'!G43 + 'Res Assessment - Gas'!G43 + 'Nonresidential Equipment - Gas'!G43 + 'Nonres Energy Solutions - Gas'!G43 + 'Comm New Construction - Gas'!G43</f>
        <v>216366.41999999998</v>
      </c>
      <c r="H43" s="29">
        <f>'Residential Equipment - Gas'!H43 + 'Res Assessment - Gas'!H43 + 'Nonresidential Equipment - Gas'!H43 + 'Nonres Energy Solutions - Gas'!H43 + 'Comm New Construction - Gas'!H43</f>
        <v>235912.11</v>
      </c>
      <c r="I43" s="29">
        <f>'Residential Equipment - Gas'!I43 + 'Res Assessment - Gas'!I43 + 'Nonresidential Equipment - Gas'!I43 + 'Nonres Energy Solutions - Gas'!I43 + 'Comm New Construction - Gas'!I43</f>
        <v>0</v>
      </c>
      <c r="J43" s="29">
        <f>'Residential Equipment - Gas'!J43 + 'Res Assessment - Gas'!J43 + 'Nonresidential Equipment - Gas'!J43 + 'Nonres Energy Solutions - Gas'!J43 + 'Comm New Construction - Gas'!J43</f>
        <v>38648.260499999997</v>
      </c>
      <c r="K43" s="39"/>
    </row>
    <row r="44" spans="1:11" s="6" customFormat="1" ht="12.75" x14ac:dyDescent="0.2">
      <c r="A44" s="36">
        <v>24</v>
      </c>
      <c r="B44" s="67">
        <f>'Residential Equipment - Gas'!B44 + 'Res Assessment - Gas'!B44 + 'Nonresidential Equipment - Gas'!B44 + 'Nonres Energy Solutions - Gas'!B44 + 'Comm New Construction - Gas'!B44</f>
        <v>29735.82804</v>
      </c>
      <c r="C44" s="67">
        <f>'Residential Equipment - Gas'!C44 + 'Res Assessment - Gas'!C44 + 'Nonresidential Equipment - Gas'!C44 + 'Nonres Energy Solutions - Gas'!C44 + 'Comm New Construction - Gas'!C44</f>
        <v>2318.9593199999999</v>
      </c>
      <c r="D44" s="29">
        <f>'Residential Equipment - Gas'!D44 + 'Res Assessment - Gas'!D44 + 'Nonresidential Equipment - Gas'!D44 + 'Nonres Energy Solutions - Gas'!D44 + 'Comm New Construction - Gas'!D44</f>
        <v>0</v>
      </c>
      <c r="E44" s="29">
        <f>'Residential Equipment - Gas'!E44 + 'Res Assessment - Gas'!E44 + 'Nonresidential Equipment - Gas'!E44 + 'Nonres Energy Solutions - Gas'!E44 + 'Comm New Construction - Gas'!E44</f>
        <v>0</v>
      </c>
      <c r="F44" s="29">
        <f>'Residential Equipment - Gas'!F44 + 'Res Assessment - Gas'!F44 + 'Nonresidential Equipment - Gas'!F44 + 'Nonres Energy Solutions - Gas'!F44 + 'Comm New Construction - Gas'!F44</f>
        <v>302979.46000000002</v>
      </c>
      <c r="G44" s="29">
        <f>'Residential Equipment - Gas'!G44 + 'Res Assessment - Gas'!G44 + 'Nonresidential Equipment - Gas'!G44 + 'Nonres Energy Solutions - Gas'!G44 + 'Comm New Construction - Gas'!G44</f>
        <v>221234.66</v>
      </c>
      <c r="H44" s="29">
        <f>'Residential Equipment - Gas'!H44 + 'Res Assessment - Gas'!H44 + 'Nonresidential Equipment - Gas'!H44 + 'Nonres Energy Solutions - Gas'!H44 + 'Comm New Construction - Gas'!H44</f>
        <v>241037.83</v>
      </c>
      <c r="I44" s="29">
        <f>'Residential Equipment - Gas'!I44 + 'Res Assessment - Gas'!I44 + 'Nonresidential Equipment - Gas'!I44 + 'Nonres Energy Solutions - Gas'!I44 + 'Comm New Construction - Gas'!I44</f>
        <v>0</v>
      </c>
      <c r="J44" s="29">
        <f>'Residential Equipment - Gas'!J44 + 'Res Assessment - Gas'!J44 + 'Nonresidential Equipment - Gas'!J44 + 'Nonres Energy Solutions - Gas'!J44 + 'Comm New Construction - Gas'!J44</f>
        <v>39316.059000000001</v>
      </c>
      <c r="K44" s="39"/>
    </row>
    <row r="45" spans="1:11" s="6" customFormat="1" ht="12.75" x14ac:dyDescent="0.2">
      <c r="A45" s="36">
        <v>25</v>
      </c>
      <c r="B45" s="67">
        <f>'Residential Equipment - Gas'!B45 + 'Res Assessment - Gas'!B45 + 'Nonresidential Equipment - Gas'!B45 + 'Nonres Energy Solutions - Gas'!B45 + 'Comm New Construction - Gas'!B45</f>
        <v>29735.82804</v>
      </c>
      <c r="C45" s="67">
        <f>'Residential Equipment - Gas'!C45 + 'Res Assessment - Gas'!C45 + 'Nonresidential Equipment - Gas'!C45 + 'Nonres Energy Solutions - Gas'!C45 + 'Comm New Construction - Gas'!C45</f>
        <v>2318.9593199999999</v>
      </c>
      <c r="D45" s="29">
        <f>'Residential Equipment - Gas'!D45 + 'Res Assessment - Gas'!D45 + 'Nonresidential Equipment - Gas'!D45 + 'Nonres Energy Solutions - Gas'!D45 + 'Comm New Construction - Gas'!D45</f>
        <v>0</v>
      </c>
      <c r="E45" s="29">
        <f>'Residential Equipment - Gas'!E45 + 'Res Assessment - Gas'!E45 + 'Nonresidential Equipment - Gas'!E45 + 'Nonres Energy Solutions - Gas'!E45 + 'Comm New Construction - Gas'!E45</f>
        <v>0</v>
      </c>
      <c r="F45" s="29">
        <f>'Residential Equipment - Gas'!F45 + 'Res Assessment - Gas'!F45 + 'Nonresidential Equipment - Gas'!F45 + 'Nonres Energy Solutions - Gas'!F45 + 'Comm New Construction - Gas'!F45</f>
        <v>307069.68</v>
      </c>
      <c r="G45" s="29">
        <f>'Residential Equipment - Gas'!G45 + 'Res Assessment - Gas'!G45 + 'Nonresidential Equipment - Gas'!G45 + 'Nonres Energy Solutions - Gas'!G45 + 'Comm New Construction - Gas'!G45</f>
        <v>226212.45</v>
      </c>
      <c r="H45" s="29">
        <f>'Residential Equipment - Gas'!H45 + 'Res Assessment - Gas'!H45 + 'Nonresidential Equipment - Gas'!H45 + 'Nonres Energy Solutions - Gas'!H45 + 'Comm New Construction - Gas'!H45</f>
        <v>246276.15</v>
      </c>
      <c r="I45" s="29">
        <f>'Residential Equipment - Gas'!I45 + 'Res Assessment - Gas'!I45 + 'Nonresidential Equipment - Gas'!I45 + 'Nonres Energy Solutions - Gas'!I45 + 'Comm New Construction - Gas'!I45</f>
        <v>0</v>
      </c>
      <c r="J45" s="29">
        <f>'Residential Equipment - Gas'!J45 + 'Res Assessment - Gas'!J45 + 'Nonresidential Equipment - Gas'!J45 + 'Nonres Energy Solutions - Gas'!J45 + 'Comm New Construction - Gas'!J45</f>
        <v>39996.159749999992</v>
      </c>
      <c r="K45" s="39"/>
    </row>
    <row r="46" spans="1:11" s="6" customFormat="1" ht="12.75" x14ac:dyDescent="0.2">
      <c r="A46" s="36">
        <v>26</v>
      </c>
      <c r="B46" s="67">
        <f>'Residential Equipment - Gas'!B46 + 'Res Assessment - Gas'!B46 + 'Nonresidential Equipment - Gas'!B46 + 'Nonres Energy Solutions - Gas'!B46 + 'Comm New Construction - Gas'!B46</f>
        <v>0</v>
      </c>
      <c r="C46" s="67">
        <f>'Residential Equipment - Gas'!C46 + 'Res Assessment - Gas'!C46 + 'Nonresidential Equipment - Gas'!C46 + 'Nonres Energy Solutions - Gas'!C46 + 'Comm New Construction - Gas'!C46</f>
        <v>0</v>
      </c>
      <c r="D46" s="29">
        <f>'Residential Equipment - Gas'!D46 + 'Res Assessment - Gas'!D46 + 'Nonresidential Equipment - Gas'!D46 + 'Nonres Energy Solutions - Gas'!D46 + 'Comm New Construction - Gas'!D46</f>
        <v>0</v>
      </c>
      <c r="E46" s="29">
        <f>'Residential Equipment - Gas'!E46 + 'Res Assessment - Gas'!E46 + 'Nonresidential Equipment - Gas'!E46 + 'Nonres Energy Solutions - Gas'!E46 + 'Comm New Construction - Gas'!E46</f>
        <v>0</v>
      </c>
      <c r="F46" s="29">
        <f>'Residential Equipment - Gas'!F46 + 'Res Assessment - Gas'!F46 + 'Nonresidential Equipment - Gas'!F46 + 'Nonres Energy Solutions - Gas'!F46 + 'Comm New Construction - Gas'!F46</f>
        <v>0</v>
      </c>
      <c r="G46" s="29">
        <f>'Residential Equipment - Gas'!G46 + 'Res Assessment - Gas'!G46 + 'Nonresidential Equipment - Gas'!G46 + 'Nonres Energy Solutions - Gas'!G46 + 'Comm New Construction - Gas'!G46</f>
        <v>0</v>
      </c>
      <c r="H46" s="29">
        <f>'Residential Equipment - Gas'!H46 + 'Res Assessment - Gas'!H46 + 'Nonresidential Equipment - Gas'!H46 + 'Nonres Energy Solutions - Gas'!H46 + 'Comm New Construction - Gas'!H46</f>
        <v>0</v>
      </c>
      <c r="I46" s="29">
        <f>'Residential Equipment - Gas'!I46 + 'Res Assessment - Gas'!I46 + 'Nonresidential Equipment - Gas'!I46 + 'Nonres Energy Solutions - Gas'!I46 + 'Comm New Construction - Gas'!I46</f>
        <v>0</v>
      </c>
      <c r="J46" s="29">
        <f>'Residential Equipment - Gas'!J46 + 'Res Assessment - Gas'!J46 + 'Nonresidential Equipment - Gas'!J46 + 'Nonres Energy Solutions - Gas'!J46 + 'Comm New Construction - Gas'!J46</f>
        <v>0</v>
      </c>
      <c r="K46" s="39"/>
    </row>
    <row r="47" spans="1:11" s="6" customFormat="1" ht="12.75" x14ac:dyDescent="0.2">
      <c r="A47" s="36">
        <v>27</v>
      </c>
      <c r="B47" s="67">
        <f>'Residential Equipment - Gas'!B47 + 'Res Assessment - Gas'!B47 + 'Nonresidential Equipment - Gas'!B47 + 'Nonres Energy Solutions - Gas'!B47 + 'Comm New Construction - Gas'!B47</f>
        <v>0</v>
      </c>
      <c r="C47" s="67">
        <f>'Residential Equipment - Gas'!C47 + 'Res Assessment - Gas'!C47 + 'Nonresidential Equipment - Gas'!C47 + 'Nonres Energy Solutions - Gas'!C47 + 'Comm New Construction - Gas'!C47</f>
        <v>0</v>
      </c>
      <c r="D47" s="29">
        <f>'Residential Equipment - Gas'!D47 + 'Res Assessment - Gas'!D47 + 'Nonresidential Equipment - Gas'!D47 + 'Nonres Energy Solutions - Gas'!D47 + 'Comm New Construction - Gas'!D47</f>
        <v>0</v>
      </c>
      <c r="E47" s="29">
        <f>'Residential Equipment - Gas'!E47 + 'Res Assessment - Gas'!E47 + 'Nonresidential Equipment - Gas'!E47 + 'Nonres Energy Solutions - Gas'!E47 + 'Comm New Construction - Gas'!E47</f>
        <v>0</v>
      </c>
      <c r="F47" s="29">
        <f>'Residential Equipment - Gas'!F47 + 'Res Assessment - Gas'!F47 + 'Nonresidential Equipment - Gas'!F47 + 'Nonres Energy Solutions - Gas'!F47 + 'Comm New Construction - Gas'!F47</f>
        <v>0</v>
      </c>
      <c r="G47" s="29">
        <f>'Residential Equipment - Gas'!G47 + 'Res Assessment - Gas'!G47 + 'Nonresidential Equipment - Gas'!G47 + 'Nonres Energy Solutions - Gas'!G47 + 'Comm New Construction - Gas'!G47</f>
        <v>0</v>
      </c>
      <c r="H47" s="29">
        <f>'Residential Equipment - Gas'!H47 + 'Res Assessment - Gas'!H47 + 'Nonresidential Equipment - Gas'!H47 + 'Nonres Energy Solutions - Gas'!H47 + 'Comm New Construction - Gas'!H47</f>
        <v>0</v>
      </c>
      <c r="I47" s="29">
        <f>'Residential Equipment - Gas'!I47 + 'Res Assessment - Gas'!I47 + 'Nonresidential Equipment - Gas'!I47 + 'Nonres Energy Solutions - Gas'!I47 + 'Comm New Construction - Gas'!I47</f>
        <v>0</v>
      </c>
      <c r="J47" s="29">
        <f>'Residential Equipment - Gas'!J47 + 'Res Assessment - Gas'!J47 + 'Nonresidential Equipment - Gas'!J47 + 'Nonres Energy Solutions - Gas'!J47 + 'Comm New Construction - Gas'!J47</f>
        <v>0</v>
      </c>
      <c r="K47" s="39"/>
    </row>
    <row r="48" spans="1:11" s="6" customFormat="1" ht="12.75" x14ac:dyDescent="0.2">
      <c r="A48" s="36">
        <v>28</v>
      </c>
      <c r="B48" s="67">
        <f>'Residential Equipment - Gas'!B48 + 'Res Assessment - Gas'!B48 + 'Nonresidential Equipment - Gas'!B48 + 'Nonres Energy Solutions - Gas'!B48 + 'Comm New Construction - Gas'!B48</f>
        <v>0</v>
      </c>
      <c r="C48" s="67">
        <f>'Residential Equipment - Gas'!C48 + 'Res Assessment - Gas'!C48 + 'Nonresidential Equipment - Gas'!C48 + 'Nonres Energy Solutions - Gas'!C48 + 'Comm New Construction - Gas'!C48</f>
        <v>0</v>
      </c>
      <c r="D48" s="29">
        <f>'Residential Equipment - Gas'!D48 + 'Res Assessment - Gas'!D48 + 'Nonresidential Equipment - Gas'!D48 + 'Nonres Energy Solutions - Gas'!D48 + 'Comm New Construction - Gas'!D48</f>
        <v>0</v>
      </c>
      <c r="E48" s="29">
        <f>'Residential Equipment - Gas'!E48 + 'Res Assessment - Gas'!E48 + 'Nonresidential Equipment - Gas'!E48 + 'Nonres Energy Solutions - Gas'!E48 + 'Comm New Construction - Gas'!E48</f>
        <v>0</v>
      </c>
      <c r="F48" s="29">
        <f>'Residential Equipment - Gas'!F48 + 'Res Assessment - Gas'!F48 + 'Nonresidential Equipment - Gas'!F48 + 'Nonres Energy Solutions - Gas'!F48 + 'Comm New Construction - Gas'!F48</f>
        <v>0</v>
      </c>
      <c r="G48" s="29">
        <f>'Residential Equipment - Gas'!G48 + 'Res Assessment - Gas'!G48 + 'Nonresidential Equipment - Gas'!G48 + 'Nonres Energy Solutions - Gas'!G48 + 'Comm New Construction - Gas'!G48</f>
        <v>0</v>
      </c>
      <c r="H48" s="29">
        <f>'Residential Equipment - Gas'!H48 + 'Res Assessment - Gas'!H48 + 'Nonresidential Equipment - Gas'!H48 + 'Nonres Energy Solutions - Gas'!H48 + 'Comm New Construction - Gas'!H48</f>
        <v>0</v>
      </c>
      <c r="I48" s="29">
        <f>'Residential Equipment - Gas'!I48 + 'Res Assessment - Gas'!I48 + 'Nonresidential Equipment - Gas'!I48 + 'Nonres Energy Solutions - Gas'!I48 + 'Comm New Construction - Gas'!I48</f>
        <v>0</v>
      </c>
      <c r="J48" s="29">
        <f>'Residential Equipment - Gas'!J48 + 'Res Assessment - Gas'!J48 + 'Nonresidential Equipment - Gas'!J48 + 'Nonres Energy Solutions - Gas'!J48 + 'Comm New Construction - Gas'!J48</f>
        <v>0</v>
      </c>
      <c r="K48" s="39"/>
    </row>
    <row r="49" spans="1:11" s="6" customFormat="1" ht="12.75" x14ac:dyDescent="0.2">
      <c r="A49" s="36">
        <v>29</v>
      </c>
      <c r="B49" s="67">
        <f>'Residential Equipment - Gas'!B49 + 'Res Assessment - Gas'!B49 + 'Nonresidential Equipment - Gas'!B49 + 'Nonres Energy Solutions - Gas'!B49 + 'Comm New Construction - Gas'!B49</f>
        <v>0</v>
      </c>
      <c r="C49" s="67">
        <f>'Residential Equipment - Gas'!C49 + 'Res Assessment - Gas'!C49 + 'Nonresidential Equipment - Gas'!C49 + 'Nonres Energy Solutions - Gas'!C49 + 'Comm New Construction - Gas'!C49</f>
        <v>0</v>
      </c>
      <c r="D49" s="29">
        <f>'Residential Equipment - Gas'!D49 + 'Res Assessment - Gas'!D49 + 'Nonresidential Equipment - Gas'!D49 + 'Nonres Energy Solutions - Gas'!D49 + 'Comm New Construction - Gas'!D49</f>
        <v>0</v>
      </c>
      <c r="E49" s="29">
        <f>'Residential Equipment - Gas'!E49 + 'Res Assessment - Gas'!E49 + 'Nonresidential Equipment - Gas'!E49 + 'Nonres Energy Solutions - Gas'!E49 + 'Comm New Construction - Gas'!E49</f>
        <v>0</v>
      </c>
      <c r="F49" s="29">
        <f>'Residential Equipment - Gas'!F49 + 'Res Assessment - Gas'!F49 + 'Nonresidential Equipment - Gas'!F49 + 'Nonres Energy Solutions - Gas'!F49 + 'Comm New Construction - Gas'!F49</f>
        <v>0</v>
      </c>
      <c r="G49" s="29">
        <f>'Residential Equipment - Gas'!G49 + 'Res Assessment - Gas'!G49 + 'Nonresidential Equipment - Gas'!G49 + 'Nonres Energy Solutions - Gas'!G49 + 'Comm New Construction - Gas'!G49</f>
        <v>0</v>
      </c>
      <c r="H49" s="29">
        <f>'Residential Equipment - Gas'!H49 + 'Res Assessment - Gas'!H49 + 'Nonresidential Equipment - Gas'!H49 + 'Nonres Energy Solutions - Gas'!H49 + 'Comm New Construction - Gas'!H49</f>
        <v>0</v>
      </c>
      <c r="I49" s="29">
        <f>'Residential Equipment - Gas'!I49 + 'Res Assessment - Gas'!I49 + 'Nonresidential Equipment - Gas'!I49 + 'Nonres Energy Solutions - Gas'!I49 + 'Comm New Construction - Gas'!I49</f>
        <v>0</v>
      </c>
      <c r="J49" s="29">
        <f>'Residential Equipment - Gas'!J49 + 'Res Assessment - Gas'!J49 + 'Nonresidential Equipment - Gas'!J49 + 'Nonres Energy Solutions - Gas'!J49 + 'Comm New Construction - Gas'!J49</f>
        <v>0</v>
      </c>
      <c r="K49" s="39"/>
    </row>
    <row r="50" spans="1:11" s="6" customFormat="1" ht="12.75" x14ac:dyDescent="0.2">
      <c r="A50" s="40">
        <v>30</v>
      </c>
      <c r="B50" s="68">
        <f>'Residential Equipment - Gas'!B50 + 'Res Assessment - Gas'!B50 + 'Nonresidential Equipment - Gas'!B50 + 'Nonres Energy Solutions - Gas'!B50 + 'Comm New Construction - Gas'!B50</f>
        <v>0</v>
      </c>
      <c r="C50" s="68">
        <f>'Residential Equipment - Gas'!C50 + 'Res Assessment - Gas'!C50 + 'Nonresidential Equipment - Gas'!C50 + 'Nonres Energy Solutions - Gas'!C50 + 'Comm New Construction - Gas'!C50</f>
        <v>0</v>
      </c>
      <c r="D50" s="30">
        <f>'Residential Equipment - Gas'!D50 + 'Res Assessment - Gas'!D50 + 'Nonresidential Equipment - Gas'!D50 + 'Nonres Energy Solutions - Gas'!D50 + 'Comm New Construction - Gas'!D50</f>
        <v>0</v>
      </c>
      <c r="E50" s="30">
        <f>'Residential Equipment - Gas'!E50 + 'Res Assessment - Gas'!E50 + 'Nonresidential Equipment - Gas'!E50 + 'Nonres Energy Solutions - Gas'!E50 + 'Comm New Construction - Gas'!E50</f>
        <v>0</v>
      </c>
      <c r="F50" s="30">
        <f>'Residential Equipment - Gas'!F50 + 'Res Assessment - Gas'!F50 + 'Nonresidential Equipment - Gas'!F50 + 'Nonres Energy Solutions - Gas'!F50 + 'Comm New Construction - Gas'!F50</f>
        <v>0</v>
      </c>
      <c r="G50" s="30">
        <f>'Residential Equipment - Gas'!G50 + 'Res Assessment - Gas'!G50 + 'Nonresidential Equipment - Gas'!G50 + 'Nonres Energy Solutions - Gas'!G50 + 'Comm New Construction - Gas'!G50</f>
        <v>0</v>
      </c>
      <c r="H50" s="30">
        <f>'Residential Equipment - Gas'!H50 + 'Res Assessment - Gas'!H50 + 'Nonresidential Equipment - Gas'!H50 + 'Nonres Energy Solutions - Gas'!H50 + 'Comm New Construction - Gas'!H50</f>
        <v>0</v>
      </c>
      <c r="I50" s="30">
        <f>'Residential Equipment - Gas'!I50 + 'Res Assessment - Gas'!I50 + 'Nonresidential Equipment - Gas'!I50 + 'Nonres Energy Solutions - Gas'!I50 + 'Comm New Construction - Gas'!I50</f>
        <v>0</v>
      </c>
      <c r="J50" s="30">
        <f>'Residential Equipment - Gas'!J50 + 'Res Assessment - Gas'!J50 + 'Nonresidential Equipment - Gas'!J50 + 'Nonres Energy Solutions - Gas'!J50 + 'Comm New Construction - Gas'!J50</f>
        <v>0</v>
      </c>
      <c r="K50" s="39"/>
    </row>
    <row r="51" spans="1:11" s="6" customFormat="1" ht="12.75" x14ac:dyDescent="0.2">
      <c r="A51" s="38" t="s">
        <v>34</v>
      </c>
      <c r="B51" s="67">
        <f>'Residential Equipment - Gas'!B51 + 'Res Assessment - Gas'!B51 + 'Nonresidential Equipment - Gas'!B51 + 'Nonres Energy Solutions - Gas'!B51 + 'Comm New Construction - Gas'!B51</f>
        <v>1529524.30569728</v>
      </c>
      <c r="C51" s="67">
        <f>'Residential Equipment - Gas'!C51 + 'Res Assessment - Gas'!C51 + 'Nonresidential Equipment - Gas'!C51 + 'Nonres Energy Solutions - Gas'!C51 + 'Comm New Construction - Gas'!C51</f>
        <v>46403.986246288841</v>
      </c>
      <c r="D51" s="29">
        <f>'Residential Equipment - Gas'!D51 + 'Res Assessment - Gas'!D51 + 'Nonresidential Equipment - Gas'!D51 + 'Nonres Energy Solutions - Gas'!D51 + 'Comm New Construction - Gas'!D51</f>
        <v>0</v>
      </c>
      <c r="E51" s="29">
        <f>'Residential Equipment - Gas'!E51 + 'Res Assessment - Gas'!E51 + 'Nonresidential Equipment - Gas'!E51 + 'Nonres Energy Solutions - Gas'!E51 + 'Comm New Construction - Gas'!E51</f>
        <v>0</v>
      </c>
      <c r="F51" s="29">
        <f>'Residential Equipment - Gas'!F51 + 'Res Assessment - Gas'!F51 + 'Nonresidential Equipment - Gas'!F51 + 'Nonres Energy Solutions - Gas'!F51 + 'Comm New Construction - Gas'!F51</f>
        <v>4975332.8558158297</v>
      </c>
      <c r="G51" s="29">
        <f>'Residential Equipment - Gas'!G51 + 'Res Assessment - Gas'!G51 + 'Nonresidential Equipment - Gas'!G51 + 'Nonres Energy Solutions - Gas'!G51 + 'Comm New Construction - Gas'!G51</f>
        <v>6803492.636989519</v>
      </c>
      <c r="H51" s="29">
        <f>'Residential Equipment - Gas'!H51 + 'Res Assessment - Gas'!H51 + 'Nonresidential Equipment - Gas'!H51 + 'Nonres Energy Solutions - Gas'!H51 + 'Comm New Construction - Gas'!H51</f>
        <v>7748214.4820056316</v>
      </c>
      <c r="I51" s="29">
        <f>'Residential Equipment - Gas'!I51 + 'Res Assessment - Gas'!I51 + 'Nonresidential Equipment - Gas'!I51 + 'Nonres Energy Solutions - Gas'!I51 + 'Comm New Construction - Gas'!I51</f>
        <v>865947.60387390049</v>
      </c>
      <c r="J51" s="29">
        <f>'Residential Equipment - Gas'!J51 + 'Res Assessment - Gas'!J51 + 'Nonresidential Equipment - Gas'!J51 + 'Nonres Energy Solutions - Gas'!J51 + 'Comm New Construction - Gas'!J51</f>
        <v>883411.91196040111</v>
      </c>
      <c r="K51" s="39"/>
    </row>
    <row r="52" spans="1:11" s="6" customFormat="1" ht="12.75" x14ac:dyDescent="0.2">
      <c r="A52" s="38" t="s">
        <v>35</v>
      </c>
      <c r="B52" s="56">
        <f>'Residential Equipment - Gas'!B52 + 'Res Assessment - Gas'!B52 + 'Nonresidential Equipment - Gas'!B52 + 'Nonres Energy Solutions - Gas'!B52 + 'Comm New Construction - Gas'!B52</f>
        <v>2245512.7463763012</v>
      </c>
      <c r="C52" s="56">
        <f>'Residential Equipment - Gas'!C52 + 'Res Assessment - Gas'!C52 + 'Nonresidential Equipment - Gas'!C52 + 'Nonres Energy Solutions - Gas'!C52 + 'Comm New Construction - Gas'!C52</f>
        <v>70842.355843433543</v>
      </c>
      <c r="D52" s="29">
        <f>'Residential Equipment - Gas'!D52 + 'Res Assessment - Gas'!D52 + 'Nonresidential Equipment - Gas'!D52 + 'Nonres Energy Solutions - Gas'!D52 + 'Comm New Construction - Gas'!D52</f>
        <v>0</v>
      </c>
      <c r="E52" s="29">
        <f>'Residential Equipment - Gas'!E52 + 'Res Assessment - Gas'!E52 + 'Nonresidential Equipment - Gas'!E52 + 'Nonres Energy Solutions - Gas'!E52 + 'Comm New Construction - Gas'!E52</f>
        <v>0</v>
      </c>
      <c r="F52" s="29">
        <f>'Residential Equipment - Gas'!F52 + 'Res Assessment - Gas'!F52 + 'Nonresidential Equipment - Gas'!F52 + 'Nonres Energy Solutions - Gas'!F52 + 'Comm New Construction - Gas'!F52</f>
        <v>7809903.4870234504</v>
      </c>
      <c r="G52" s="29">
        <f>'Residential Equipment - Gas'!G52 + 'Res Assessment - Gas'!G52 + 'Nonresidential Equipment - Gas'!G52 + 'Nonres Energy Solutions - Gas'!G52 + 'Comm New Construction - Gas'!G52</f>
        <v>10743336.387515264</v>
      </c>
      <c r="H52" s="29">
        <f>'Residential Equipment - Gas'!H52 + 'Res Assessment - Gas'!H52 + 'Nonresidential Equipment - Gas'!H52 + 'Nonres Energy Solutions - Gas'!H52 + 'Comm New Construction - Gas'!H52</f>
        <v>12168365.045627497</v>
      </c>
      <c r="I52" s="29">
        <f>'Residential Equipment - Gas'!I52 + 'Res Assessment - Gas'!I52 + 'Nonresidential Equipment - Gas'!I52 + 'Nonres Energy Solutions - Gas'!I52 + 'Comm New Construction - Gas'!I52</f>
        <v>1030796.7168679582</v>
      </c>
      <c r="J52" s="29">
        <f>'Residential Equipment - Gas'!J52 + 'Res Assessment - Gas'!J52 + 'Nonresidential Equipment - Gas'!J52 + 'Nonres Energy Solutions - Gas'!J52 + 'Comm New Construction - Gas'!J52</f>
        <v>1391492.9905904033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F1AF-8CE6-4DC7-B485-A7AB0A745494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55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66555.170344740152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827167.41999999993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827167.41999999993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755343.33800183411</v>
      </c>
      <c r="D11" s="28">
        <f>SUM(D51:G51)</f>
        <v>-49487.233314637626</v>
      </c>
      <c r="E11" s="28">
        <f>SUM(D51:G51)</f>
        <v>-49487.233314637626</v>
      </c>
      <c r="F11" s="28">
        <f>SUM(D51:G51)+I51+C8</f>
        <v>-49487.233314637626</v>
      </c>
      <c r="G11" s="29">
        <f>SUM(D52:G52)+I52+J52</f>
        <v>-74113.271378995487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827167.41999999993</v>
      </c>
      <c r="D12" s="55">
        <f>H51+C5+C7</f>
        <v>821898.50834657426</v>
      </c>
      <c r="E12" s="55">
        <f>C5+C7</f>
        <v>893722.59034474008</v>
      </c>
      <c r="F12" s="55">
        <f>C5+C6</f>
        <v>893722.59034474008</v>
      </c>
      <c r="G12" s="55">
        <f>C5+C6</f>
        <v>893722.59034474008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-71824.081998165813</v>
      </c>
      <c r="D13" s="28">
        <f>D11-D12</f>
        <v>-871385.74166121194</v>
      </c>
      <c r="E13" s="28">
        <f>E11-E12</f>
        <v>-943209.82365937775</v>
      </c>
      <c r="F13" s="28">
        <f>F11-F12</f>
        <v>-943209.82365937775</v>
      </c>
      <c r="G13" s="28">
        <f>G11-G12</f>
        <v>-967835.86172373558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0.913168627944551</v>
      </c>
      <c r="D14" s="45">
        <f t="shared" ref="D14:G14" si="0">IFERROR(D11/D12,0)</f>
        <v>-6.0210881041981502E-2</v>
      </c>
      <c r="E14" s="45">
        <f t="shared" si="0"/>
        <v>-5.5372029138872576E-2</v>
      </c>
      <c r="F14" s="45">
        <f t="shared" si="0"/>
        <v>-5.5372029138872576E-2</v>
      </c>
      <c r="G14" s="45">
        <f t="shared" si="0"/>
        <v>-8.2926483205943591E-2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>
        <f>IFERROR(C12/B51,"")</f>
        <v>-55.4848977923034</v>
      </c>
      <c r="D15" s="54">
        <f>IFERROR(D12/B51,"")</f>
        <v>-55.131468707092331</v>
      </c>
      <c r="E15" s="54">
        <f>IFERROR(E12/B51,"")</f>
        <v>-59.949298510754389</v>
      </c>
      <c r="F15" s="54">
        <f>IFERROR(F12/B51,"")</f>
        <v>-59.949298510754389</v>
      </c>
      <c r="G15" s="54">
        <f>IFERROR(G12/B52,"")</f>
        <v>-44.843876719036174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-1540.447000000001</v>
      </c>
      <c r="C21" s="67">
        <v>12.362999999999943</v>
      </c>
      <c r="D21" s="29">
        <v>0</v>
      </c>
      <c r="E21" s="29">
        <v>0</v>
      </c>
      <c r="F21" s="29">
        <v>1186.58</v>
      </c>
      <c r="G21" s="29">
        <v>-4757.49</v>
      </c>
      <c r="H21" s="29">
        <v>-5574.95</v>
      </c>
      <c r="I21" s="29">
        <v>0</v>
      </c>
      <c r="J21" s="29">
        <f>SUM(D21:G21)*J5</f>
        <v>-267.81824999999998</v>
      </c>
    </row>
    <row r="22" spans="1:11" s="6" customFormat="1" ht="12.75" x14ac:dyDescent="0.2">
      <c r="A22" s="3">
        <v>2</v>
      </c>
      <c r="B22" s="67">
        <v>-1540.447000000001</v>
      </c>
      <c r="C22" s="67">
        <v>12.362999999999943</v>
      </c>
      <c r="D22" s="29">
        <v>0</v>
      </c>
      <c r="E22" s="29">
        <v>0</v>
      </c>
      <c r="F22" s="29">
        <v>1202.5899999999999</v>
      </c>
      <c r="G22" s="29">
        <v>-5193.13</v>
      </c>
      <c r="H22" s="29">
        <v>-5992.01</v>
      </c>
      <c r="I22" s="29">
        <v>0</v>
      </c>
      <c r="J22" s="29">
        <f>SUM(D22:G22)*J5</f>
        <v>-299.29050000000001</v>
      </c>
    </row>
    <row r="23" spans="1:11" s="6" customFormat="1" ht="12.75" x14ac:dyDescent="0.2">
      <c r="A23" s="3">
        <v>3</v>
      </c>
      <c r="B23" s="67">
        <v>-1540.447000000001</v>
      </c>
      <c r="C23" s="67">
        <v>12.362999999999943</v>
      </c>
      <c r="D23" s="29">
        <v>0</v>
      </c>
      <c r="E23" s="29">
        <v>0</v>
      </c>
      <c r="F23" s="29">
        <v>1218.8399999999999</v>
      </c>
      <c r="G23" s="29">
        <v>-5508.13</v>
      </c>
      <c r="H23" s="29">
        <v>-6446.17</v>
      </c>
      <c r="I23" s="29">
        <v>0</v>
      </c>
      <c r="J23" s="29">
        <f>SUM(D23:G23)*J5</f>
        <v>-321.69675000000001</v>
      </c>
    </row>
    <row r="24" spans="1:11" s="6" customFormat="1" ht="12.75" x14ac:dyDescent="0.2">
      <c r="A24" s="36">
        <v>4</v>
      </c>
      <c r="B24" s="67">
        <v>-1540.447000000001</v>
      </c>
      <c r="C24" s="67">
        <v>12.362999999999943</v>
      </c>
      <c r="D24" s="29">
        <v>0</v>
      </c>
      <c r="E24" s="29">
        <v>0</v>
      </c>
      <c r="F24" s="29">
        <v>1235.29</v>
      </c>
      <c r="G24" s="29">
        <v>-5762.68</v>
      </c>
      <c r="H24" s="29">
        <v>-6779.97</v>
      </c>
      <c r="I24" s="29">
        <v>0</v>
      </c>
      <c r="J24" s="29">
        <f>SUM(D24:G24)*J5</f>
        <v>-339.55425000000002</v>
      </c>
      <c r="K24" s="39"/>
    </row>
    <row r="25" spans="1:11" s="6" customFormat="1" ht="12.75" x14ac:dyDescent="0.2">
      <c r="A25" s="36">
        <v>5</v>
      </c>
      <c r="B25" s="67">
        <v>-1540.447000000001</v>
      </c>
      <c r="C25" s="67">
        <v>12.362999999999943</v>
      </c>
      <c r="D25" s="29">
        <v>0</v>
      </c>
      <c r="E25" s="29">
        <v>0</v>
      </c>
      <c r="F25" s="29">
        <v>1251.97</v>
      </c>
      <c r="G25" s="29">
        <v>-6074.21</v>
      </c>
      <c r="H25" s="29">
        <v>-7053.6</v>
      </c>
      <c r="I25" s="29">
        <v>0</v>
      </c>
      <c r="J25" s="29">
        <f>SUM(D25:G25)*J5</f>
        <v>-361.66799999999995</v>
      </c>
      <c r="K25" s="39"/>
    </row>
    <row r="26" spans="1:11" s="6" customFormat="1" ht="12.75" x14ac:dyDescent="0.2">
      <c r="A26" s="36">
        <v>6</v>
      </c>
      <c r="B26" s="67">
        <v>-1540.447000000001</v>
      </c>
      <c r="C26" s="67">
        <v>12.362999999999943</v>
      </c>
      <c r="D26" s="29">
        <v>0</v>
      </c>
      <c r="E26" s="29">
        <v>0</v>
      </c>
      <c r="F26" s="29">
        <v>1268.8599999999999</v>
      </c>
      <c r="G26" s="29">
        <v>-6332.29</v>
      </c>
      <c r="H26" s="29">
        <v>-7384.49</v>
      </c>
      <c r="I26" s="29">
        <v>0</v>
      </c>
      <c r="J26" s="29">
        <f>SUM(D26:G26)*J5</f>
        <v>-379.75725</v>
      </c>
      <c r="K26" s="39"/>
    </row>
    <row r="27" spans="1:11" s="6" customFormat="1" ht="12.75" x14ac:dyDescent="0.2">
      <c r="A27" s="36">
        <v>7</v>
      </c>
      <c r="B27" s="67">
        <v>-1540.447000000001</v>
      </c>
      <c r="C27" s="67">
        <v>12.362999999999943</v>
      </c>
      <c r="D27" s="29">
        <v>0</v>
      </c>
      <c r="E27" s="29">
        <v>0</v>
      </c>
      <c r="F27" s="29">
        <v>1286</v>
      </c>
      <c r="G27" s="29">
        <v>-6314.76</v>
      </c>
      <c r="H27" s="29">
        <v>-7662.23</v>
      </c>
      <c r="I27" s="29">
        <v>0</v>
      </c>
      <c r="J27" s="29">
        <f>SUM(D27:G27)*J5</f>
        <v>-377.15699999999998</v>
      </c>
      <c r="K27" s="39"/>
    </row>
    <row r="28" spans="1:11" s="6" customFormat="1" ht="12.75" x14ac:dyDescent="0.2">
      <c r="A28" s="36">
        <v>8</v>
      </c>
      <c r="B28" s="67">
        <v>-1540.447000000001</v>
      </c>
      <c r="C28" s="67">
        <v>12.362999999999943</v>
      </c>
      <c r="D28" s="29">
        <v>0</v>
      </c>
      <c r="E28" s="29">
        <v>0</v>
      </c>
      <c r="F28" s="29">
        <v>1303.3499999999999</v>
      </c>
      <c r="G28" s="29">
        <v>-6469.41</v>
      </c>
      <c r="H28" s="29">
        <v>-7664.65</v>
      </c>
      <c r="I28" s="29">
        <v>0</v>
      </c>
      <c r="J28" s="29">
        <f>SUM(D28:G28)*J5</f>
        <v>-387.45449999999994</v>
      </c>
      <c r="K28" s="39"/>
    </row>
    <row r="29" spans="1:11" s="6" customFormat="1" ht="12.75" x14ac:dyDescent="0.2">
      <c r="A29" s="36">
        <v>9</v>
      </c>
      <c r="B29" s="67">
        <v>-1540.447000000001</v>
      </c>
      <c r="C29" s="67">
        <v>12.362999999999943</v>
      </c>
      <c r="D29" s="29">
        <v>0</v>
      </c>
      <c r="E29" s="29">
        <v>0</v>
      </c>
      <c r="F29" s="29">
        <v>1320.95</v>
      </c>
      <c r="G29" s="29">
        <v>-6712.03</v>
      </c>
      <c r="H29" s="29">
        <v>-7839.53</v>
      </c>
      <c r="I29" s="29">
        <v>0</v>
      </c>
      <c r="J29" s="29">
        <f>SUM(D29:G29)*J5</f>
        <v>-404.33099999999996</v>
      </c>
      <c r="K29" s="39"/>
    </row>
    <row r="30" spans="1:11" s="6" customFormat="1" ht="12.75" x14ac:dyDescent="0.2">
      <c r="A30" s="36">
        <v>10</v>
      </c>
      <c r="B30" s="67">
        <v>-1540.447000000001</v>
      </c>
      <c r="C30" s="67">
        <v>12.362999999999943</v>
      </c>
      <c r="D30" s="29">
        <v>0</v>
      </c>
      <c r="E30" s="29">
        <v>0</v>
      </c>
      <c r="F30" s="29">
        <v>1338.78</v>
      </c>
      <c r="G30" s="29">
        <v>-7139.35</v>
      </c>
      <c r="H30" s="29">
        <v>-8102.71</v>
      </c>
      <c r="I30" s="29">
        <v>0</v>
      </c>
      <c r="J30" s="29">
        <f>SUM(D30:G30)*J5</f>
        <v>-435.04275000000001</v>
      </c>
      <c r="K30" s="39"/>
    </row>
    <row r="31" spans="1:11" s="6" customFormat="1" ht="12.75" x14ac:dyDescent="0.2">
      <c r="A31" s="36">
        <v>11</v>
      </c>
      <c r="B31" s="67">
        <v>-1540.447000000001</v>
      </c>
      <c r="C31" s="67">
        <v>12.362999999999943</v>
      </c>
      <c r="D31" s="29">
        <v>0</v>
      </c>
      <c r="E31" s="29">
        <v>0</v>
      </c>
      <c r="F31" s="29">
        <v>1356.86</v>
      </c>
      <c r="G31" s="29">
        <v>-7571.26</v>
      </c>
      <c r="H31" s="29">
        <v>-8550.9</v>
      </c>
      <c r="I31" s="29">
        <v>0</v>
      </c>
      <c r="J31" s="29">
        <f>SUM(D31:G31)*J5</f>
        <v>-466.08000000000004</v>
      </c>
      <c r="K31" s="39"/>
    </row>
    <row r="32" spans="1:11" s="6" customFormat="1" ht="12.75" x14ac:dyDescent="0.2">
      <c r="A32" s="36">
        <v>12</v>
      </c>
      <c r="B32" s="67">
        <v>-1540.447000000001</v>
      </c>
      <c r="C32" s="67">
        <v>12.362999999999943</v>
      </c>
      <c r="D32" s="29">
        <v>0</v>
      </c>
      <c r="E32" s="29">
        <v>0</v>
      </c>
      <c r="F32" s="29">
        <v>1375.17</v>
      </c>
      <c r="G32" s="29">
        <v>-7841.91</v>
      </c>
      <c r="H32" s="29">
        <v>-9003.9699999999993</v>
      </c>
      <c r="I32" s="29">
        <v>0</v>
      </c>
      <c r="J32" s="29">
        <f>SUM(D32:G32)*J5</f>
        <v>-485.00549999999998</v>
      </c>
      <c r="K32" s="39"/>
    </row>
    <row r="33" spans="1:11" s="6" customFormat="1" ht="12.75" x14ac:dyDescent="0.2">
      <c r="A33" s="36">
        <v>13</v>
      </c>
      <c r="B33" s="67">
        <v>-1540.447000000001</v>
      </c>
      <c r="C33" s="67">
        <v>12.362999999999943</v>
      </c>
      <c r="D33" s="29">
        <v>0</v>
      </c>
      <c r="E33" s="29">
        <v>0</v>
      </c>
      <c r="F33" s="29">
        <v>1393.74</v>
      </c>
      <c r="G33" s="29">
        <v>-8020.43</v>
      </c>
      <c r="H33" s="29">
        <v>-9296.1200000000008</v>
      </c>
      <c r="I33" s="29">
        <v>0</v>
      </c>
      <c r="J33" s="29">
        <f>SUM(D33:G33)*J5</f>
        <v>-497.00175000000002</v>
      </c>
      <c r="K33" s="39"/>
    </row>
    <row r="34" spans="1:11" s="6" customFormat="1" ht="12.75" x14ac:dyDescent="0.2">
      <c r="A34" s="36">
        <v>14</v>
      </c>
      <c r="B34" s="67">
        <v>-1540.447000000001</v>
      </c>
      <c r="C34" s="67">
        <v>12.362999999999943</v>
      </c>
      <c r="D34" s="29">
        <v>0</v>
      </c>
      <c r="E34" s="29">
        <v>0</v>
      </c>
      <c r="F34" s="29">
        <v>1412.56</v>
      </c>
      <c r="G34" s="29">
        <v>-8455.25</v>
      </c>
      <c r="H34" s="29">
        <v>-9496.4599999999991</v>
      </c>
      <c r="I34" s="29">
        <v>0</v>
      </c>
      <c r="J34" s="29">
        <f>SUM(D34:G34)*J5</f>
        <v>-528.20175000000006</v>
      </c>
      <c r="K34" s="39"/>
    </row>
    <row r="35" spans="1:11" s="6" customFormat="1" ht="12.75" x14ac:dyDescent="0.2">
      <c r="A35" s="36">
        <v>15</v>
      </c>
      <c r="B35" s="67">
        <v>-1540.447000000001</v>
      </c>
      <c r="C35" s="67">
        <v>12.362999999999943</v>
      </c>
      <c r="D35" s="29">
        <v>0</v>
      </c>
      <c r="E35" s="29">
        <v>0</v>
      </c>
      <c r="F35" s="29">
        <v>1431.63</v>
      </c>
      <c r="G35" s="29">
        <v>-8903.32</v>
      </c>
      <c r="H35" s="29">
        <v>-9953.42</v>
      </c>
      <c r="I35" s="29">
        <v>0</v>
      </c>
      <c r="J35" s="29">
        <f>SUM(D35:G35)*J5</f>
        <v>-560.3767499999999</v>
      </c>
      <c r="K35" s="39"/>
    </row>
    <row r="36" spans="1:11" s="6" customFormat="1" ht="12.75" x14ac:dyDescent="0.2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2.75" x14ac:dyDescent="0.2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2.75" x14ac:dyDescent="0.2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2.75" x14ac:dyDescent="0.2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2.75" x14ac:dyDescent="0.2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2.75" x14ac:dyDescent="0.2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2.75" x14ac:dyDescent="0.2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2.75" x14ac:dyDescent="0.2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2.75" x14ac:dyDescent="0.2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2.75" x14ac:dyDescent="0.2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-14907.974113899163</v>
      </c>
      <c r="C51" s="67">
        <f>C21+NPV(J3,C22:C50)</f>
        <v>119.64532630472476</v>
      </c>
      <c r="D51" s="29">
        <f>D21+NPV(J3,D22:D50)</f>
        <v>0</v>
      </c>
      <c r="E51" s="29">
        <f>E21+NPV(J3,E22:E50)</f>
        <v>0</v>
      </c>
      <c r="F51" s="29">
        <f>F21+NPV(J3,F22:F50)</f>
        <v>12421.502026792479</v>
      </c>
      <c r="G51" s="29">
        <f>G21+NPV(J3,G22:G50)</f>
        <v>-61908.735341430103</v>
      </c>
      <c r="H51" s="29">
        <f>H21+NPV(J3,H22:H50)</f>
        <v>-71824.081998165813</v>
      </c>
      <c r="I51" s="29">
        <f>I21+NPV(J3,I22:I50)</f>
        <v>0</v>
      </c>
      <c r="J51" s="29">
        <f>J21+NPV(J3,J22:J50)</f>
        <v>-3711.542498597822</v>
      </c>
      <c r="K51" s="39"/>
    </row>
    <row r="52" spans="1:11" s="6" customFormat="1" ht="12.75" x14ac:dyDescent="0.2">
      <c r="A52" s="38" t="s">
        <v>35</v>
      </c>
      <c r="B52" s="56">
        <f>B21+NPV(J4,B22:B50)</f>
        <v>-19929.646046086731</v>
      </c>
      <c r="C52" s="56">
        <f>C21+NPV(J4,C22:C50)</f>
        <v>159.94721926023357</v>
      </c>
      <c r="D52" s="29">
        <f>D21+NPV(J4,D22:D50)</f>
        <v>0</v>
      </c>
      <c r="E52" s="29">
        <f>E21+NPV(J4,E22:E50)</f>
        <v>0</v>
      </c>
      <c r="F52" s="29">
        <f>F21+NPV(J4,F22:F50)</f>
        <v>16798.897334701938</v>
      </c>
      <c r="G52" s="29">
        <f>G21+NPV(J4,G22:G50)</f>
        <v>-85741.475361674486</v>
      </c>
      <c r="H52" s="29">
        <f>H21+NPV(J4,H22:H50)</f>
        <v>-99225.627202810196</v>
      </c>
      <c r="I52" s="29">
        <f>I21+NPV(J4,I22:I50)</f>
        <v>0</v>
      </c>
      <c r="J52" s="29">
        <f>J21+NPV(J4,J22:J50)</f>
        <v>-5170.6933520229413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153B-C975-4303-AA05-7CBE343D9B1D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56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156399.39192579602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0</v>
      </c>
      <c r="D12" s="55">
        <f>H51+C5+C7</f>
        <v>156399.39192579602</v>
      </c>
      <c r="E12" s="55">
        <f>C5+C7</f>
        <v>156399.39192579602</v>
      </c>
      <c r="F12" s="55">
        <f>C5+C6</f>
        <v>156399.39192579602</v>
      </c>
      <c r="G12" s="55">
        <f>C5+C6</f>
        <v>156399.39192579602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0</v>
      </c>
      <c r="D13" s="28">
        <f>D11-D12</f>
        <v>-156399.39192579602</v>
      </c>
      <c r="E13" s="28">
        <f>E11-E12</f>
        <v>-156399.39192579602</v>
      </c>
      <c r="F13" s="28">
        <f>F11-F12</f>
        <v>-156399.39192579602</v>
      </c>
      <c r="G13" s="28">
        <f>G11-G12</f>
        <v>-156399.39192579602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IFERROR(G12/B52,"")</f>
        <v/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0</v>
      </c>
      <c r="C21" s="6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</row>
    <row r="22" spans="1:11" s="6" customFormat="1" ht="12.75" x14ac:dyDescent="0.2">
      <c r="A22" s="3">
        <v>2</v>
      </c>
      <c r="B22" s="67">
        <v>0</v>
      </c>
      <c r="C22" s="67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</row>
    <row r="23" spans="1:11" s="6" customFormat="1" ht="12.75" x14ac:dyDescent="0.2">
      <c r="A23" s="3">
        <v>3</v>
      </c>
      <c r="B23" s="67">
        <v>0</v>
      </c>
      <c r="C23" s="67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</row>
    <row r="24" spans="1:11" s="6" customFormat="1" ht="12.75" x14ac:dyDescent="0.2">
      <c r="A24" s="36">
        <v>4</v>
      </c>
      <c r="B24" s="67">
        <v>0</v>
      </c>
      <c r="C24" s="67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</row>
    <row r="25" spans="1:11" s="6" customFormat="1" ht="12.75" x14ac:dyDescent="0.2">
      <c r="A25" s="36">
        <v>5</v>
      </c>
      <c r="B25" s="67">
        <v>0</v>
      </c>
      <c r="C25" s="6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</row>
    <row r="26" spans="1:11" s="6" customFormat="1" ht="12.75" x14ac:dyDescent="0.2">
      <c r="A26" s="36">
        <v>6</v>
      </c>
      <c r="B26" s="67">
        <v>0</v>
      </c>
      <c r="C26" s="67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</row>
    <row r="27" spans="1:11" s="6" customFormat="1" ht="12.75" x14ac:dyDescent="0.2">
      <c r="A27" s="36">
        <v>7</v>
      </c>
      <c r="B27" s="67">
        <v>0</v>
      </c>
      <c r="C27" s="67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</row>
    <row r="28" spans="1:11" s="6" customFormat="1" ht="12.75" x14ac:dyDescent="0.2">
      <c r="A28" s="36">
        <v>8</v>
      </c>
      <c r="B28" s="67">
        <v>0</v>
      </c>
      <c r="C28" s="6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</row>
    <row r="29" spans="1:11" s="6" customFormat="1" ht="12.75" x14ac:dyDescent="0.2">
      <c r="A29" s="36">
        <v>9</v>
      </c>
      <c r="B29" s="67">
        <v>0</v>
      </c>
      <c r="C29" s="67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</row>
    <row r="30" spans="1:11" s="6" customFormat="1" ht="12.75" x14ac:dyDescent="0.2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2.75" x14ac:dyDescent="0.2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2.75" x14ac:dyDescent="0.2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2.75" x14ac:dyDescent="0.2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2.75" x14ac:dyDescent="0.2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2.75" x14ac:dyDescent="0.2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2.75" x14ac:dyDescent="0.2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2.75" x14ac:dyDescent="0.2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2.75" x14ac:dyDescent="0.2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2.75" x14ac:dyDescent="0.2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2.75" x14ac:dyDescent="0.2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2.75" x14ac:dyDescent="0.2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2.75" x14ac:dyDescent="0.2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2.75" x14ac:dyDescent="0.2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2.75" x14ac:dyDescent="0.2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2.75" x14ac:dyDescent="0.2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0</v>
      </c>
      <c r="C51" s="67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</row>
    <row r="52" spans="1:11" s="6" customFormat="1" ht="12.75" x14ac:dyDescent="0.2">
      <c r="A52" s="38" t="s">
        <v>35</v>
      </c>
      <c r="B52" s="56">
        <f>B21+NPV(J4,B22:B50)</f>
        <v>0</v>
      </c>
      <c r="C52" s="56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E9E1-8246-485E-9905-CDABCC08369E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57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114990.36668912636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208673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59331.25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81388.565059565793</v>
      </c>
      <c r="D11" s="28">
        <f>SUM(D51:G51)</f>
        <v>51564.979252351855</v>
      </c>
      <c r="E11" s="28">
        <f>SUM(D51:G51)</f>
        <v>51564.979252351855</v>
      </c>
      <c r="F11" s="28">
        <f>SUM(D51:G51)+I51+C8</f>
        <v>51564.979252351855</v>
      </c>
      <c r="G11" s="29">
        <f>SUM(D52:G52)+I52+J52</f>
        <v>111675.0005511179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208673</v>
      </c>
      <c r="D12" s="55">
        <f>H51+C5+C7</f>
        <v>196378.93174869215</v>
      </c>
      <c r="E12" s="55">
        <f>C5+C7</f>
        <v>174321.61668912636</v>
      </c>
      <c r="F12" s="55">
        <f>C5+C6</f>
        <v>323663.36668912636</v>
      </c>
      <c r="G12" s="55">
        <f>C5+C6</f>
        <v>323663.36668912636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-127284.43494043421</v>
      </c>
      <c r="D13" s="28">
        <f>D11-D12</f>
        <v>-144813.95249634029</v>
      </c>
      <c r="E13" s="28">
        <f>E11-E12</f>
        <v>-122756.6374367745</v>
      </c>
      <c r="F13" s="28">
        <f>F11-F12</f>
        <v>-272098.3874367745</v>
      </c>
      <c r="G13" s="28">
        <f>G11-G12</f>
        <v>-211988.36613800845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0.39002920866410984</v>
      </c>
      <c r="D14" s="45">
        <f t="shared" ref="D14:G14" si="0">IFERROR(D11/D12,0)</f>
        <v>0.26257897827013343</v>
      </c>
      <c r="E14" s="45">
        <f t="shared" si="0"/>
        <v>0.29580370026231129</v>
      </c>
      <c r="F14" s="45">
        <f t="shared" si="0"/>
        <v>0.15931669926018913</v>
      </c>
      <c r="G14" s="45">
        <f t="shared" si="0"/>
        <v>0.34503441552092612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>
        <f>IFERROR(C12/B51,"")</f>
        <v>140.61371817158749</v>
      </c>
      <c r="D15" s="54">
        <f>IFERROR(D12/B51,"")</f>
        <v>132.3293946210004</v>
      </c>
      <c r="E15" s="54">
        <f>IFERROR(E12/B51,"")</f>
        <v>117.46613447997737</v>
      </c>
      <c r="F15" s="54">
        <f>IFERROR(F12/B51,"")</f>
        <v>218.09965556680547</v>
      </c>
      <c r="G15" s="54">
        <f>IFERROR(G12/B52,"")</f>
        <v>43.408331794698235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-951.47433999999873</v>
      </c>
      <c r="C21" s="67">
        <v>23.749039999999944</v>
      </c>
      <c r="D21" s="29">
        <v>0</v>
      </c>
      <c r="E21" s="29">
        <v>0</v>
      </c>
      <c r="F21" s="29">
        <v>2279.39</v>
      </c>
      <c r="G21" s="29">
        <v>-2912</v>
      </c>
      <c r="H21" s="29">
        <v>-3404.69</v>
      </c>
      <c r="I21" s="29">
        <v>0</v>
      </c>
      <c r="J21" s="29">
        <f>SUM(D21:G21)*J5</f>
        <v>-47.445750000000011</v>
      </c>
    </row>
    <row r="22" spans="1:11" s="6" customFormat="1" ht="12.75" x14ac:dyDescent="0.2">
      <c r="A22" s="3">
        <v>2</v>
      </c>
      <c r="B22" s="67">
        <v>-951.47433999999873</v>
      </c>
      <c r="C22" s="67">
        <v>23.749039999999944</v>
      </c>
      <c r="D22" s="29">
        <v>0</v>
      </c>
      <c r="E22" s="29">
        <v>0</v>
      </c>
      <c r="F22" s="29">
        <v>2310.19</v>
      </c>
      <c r="G22" s="29">
        <v>-3182.49</v>
      </c>
      <c r="H22" s="29">
        <v>-3674.5</v>
      </c>
      <c r="I22" s="29">
        <v>0</v>
      </c>
      <c r="J22" s="29">
        <f>SUM(D22:G22)*J5</f>
        <v>-65.422499999999971</v>
      </c>
    </row>
    <row r="23" spans="1:11" s="6" customFormat="1" ht="12.75" x14ac:dyDescent="0.2">
      <c r="A23" s="3">
        <v>3</v>
      </c>
      <c r="B23" s="67">
        <v>-951.47433999999873</v>
      </c>
      <c r="C23" s="67">
        <v>23.749039999999944</v>
      </c>
      <c r="D23" s="29">
        <v>0</v>
      </c>
      <c r="E23" s="29">
        <v>0</v>
      </c>
      <c r="F23" s="29">
        <v>2341.36</v>
      </c>
      <c r="G23" s="29">
        <v>-3371.24</v>
      </c>
      <c r="H23" s="29">
        <v>-3956.46</v>
      </c>
      <c r="I23" s="29">
        <v>0</v>
      </c>
      <c r="J23" s="29">
        <f>SUM(D23:G23)*J5</f>
        <v>-77.240999999999971</v>
      </c>
    </row>
    <row r="24" spans="1:11" s="6" customFormat="1" ht="12.75" x14ac:dyDescent="0.2">
      <c r="A24" s="36">
        <v>4</v>
      </c>
      <c r="B24" s="67">
        <v>-951.47433999999873</v>
      </c>
      <c r="C24" s="67">
        <v>23.749039999999944</v>
      </c>
      <c r="D24" s="29">
        <v>0</v>
      </c>
      <c r="E24" s="29">
        <v>0</v>
      </c>
      <c r="F24" s="29">
        <v>2372.9499999999998</v>
      </c>
      <c r="G24" s="29">
        <v>-3525.97</v>
      </c>
      <c r="H24" s="29">
        <v>-4156.82</v>
      </c>
      <c r="I24" s="29">
        <v>0</v>
      </c>
      <c r="J24" s="29">
        <f>SUM(D24:G24)*J5</f>
        <v>-86.476500000000001</v>
      </c>
      <c r="K24" s="39"/>
    </row>
    <row r="25" spans="1:11" s="6" customFormat="1" ht="12.75" x14ac:dyDescent="0.2">
      <c r="A25" s="36">
        <v>5</v>
      </c>
      <c r="B25" s="67">
        <v>-951.47433999999873</v>
      </c>
      <c r="C25" s="67">
        <v>23.749039999999944</v>
      </c>
      <c r="D25" s="29">
        <v>0</v>
      </c>
      <c r="E25" s="29">
        <v>0</v>
      </c>
      <c r="F25" s="29">
        <v>2405</v>
      </c>
      <c r="G25" s="29">
        <v>-3731.83</v>
      </c>
      <c r="H25" s="29">
        <v>-4323.3100000000004</v>
      </c>
      <c r="I25" s="29">
        <v>0</v>
      </c>
      <c r="J25" s="29">
        <f>SUM(D25:G25)*J5</f>
        <v>-99.512249999999995</v>
      </c>
      <c r="K25" s="39"/>
    </row>
    <row r="26" spans="1:11" s="6" customFormat="1" ht="12.75" x14ac:dyDescent="0.2">
      <c r="A26" s="36">
        <v>6</v>
      </c>
      <c r="B26" s="67">
        <v>-951.47433999999873</v>
      </c>
      <c r="C26" s="67">
        <v>23.749039999999944</v>
      </c>
      <c r="D26" s="29">
        <v>0</v>
      </c>
      <c r="E26" s="29">
        <v>0</v>
      </c>
      <c r="F26" s="29">
        <v>2437.46</v>
      </c>
      <c r="G26" s="29">
        <v>-3882.5</v>
      </c>
      <c r="H26" s="29">
        <v>-4541.1400000000003</v>
      </c>
      <c r="I26" s="29">
        <v>0</v>
      </c>
      <c r="J26" s="29">
        <f>SUM(D26:G26)*J5</f>
        <v>-108.378</v>
      </c>
      <c r="K26" s="39"/>
    </row>
    <row r="27" spans="1:11" s="6" customFormat="1" ht="12.75" x14ac:dyDescent="0.2">
      <c r="A27" s="36">
        <v>7</v>
      </c>
      <c r="B27" s="67">
        <v>-951.47433999999873</v>
      </c>
      <c r="C27" s="67">
        <v>23.749039999999944</v>
      </c>
      <c r="D27" s="29">
        <v>0</v>
      </c>
      <c r="E27" s="29">
        <v>0</v>
      </c>
      <c r="F27" s="29">
        <v>2470.39</v>
      </c>
      <c r="G27" s="29">
        <v>-3872.33</v>
      </c>
      <c r="H27" s="29">
        <v>-4703.95</v>
      </c>
      <c r="I27" s="29">
        <v>0</v>
      </c>
      <c r="J27" s="29">
        <f>SUM(D27:G27)*J5</f>
        <v>-105.1455</v>
      </c>
      <c r="K27" s="39"/>
    </row>
    <row r="28" spans="1:11" s="6" customFormat="1" ht="12.75" x14ac:dyDescent="0.2">
      <c r="A28" s="36">
        <v>8</v>
      </c>
      <c r="B28" s="67">
        <v>-951.47433999999873</v>
      </c>
      <c r="C28" s="67">
        <v>23.749039999999944</v>
      </c>
      <c r="D28" s="29">
        <v>0</v>
      </c>
      <c r="E28" s="29">
        <v>0</v>
      </c>
      <c r="F28" s="29">
        <v>2503.7199999999998</v>
      </c>
      <c r="G28" s="29">
        <v>-3971.91</v>
      </c>
      <c r="H28" s="29">
        <v>-4706.1000000000004</v>
      </c>
      <c r="I28" s="29">
        <v>0</v>
      </c>
      <c r="J28" s="29">
        <f>SUM(D28:G28)*J5</f>
        <v>-110.11425</v>
      </c>
      <c r="K28" s="39"/>
    </row>
    <row r="29" spans="1:11" s="6" customFormat="1" ht="12.75" x14ac:dyDescent="0.2">
      <c r="A29" s="36">
        <v>9</v>
      </c>
      <c r="B29" s="67">
        <v>-951.47433999999873</v>
      </c>
      <c r="C29" s="67">
        <v>23.749039999999944</v>
      </c>
      <c r="D29" s="29">
        <v>0</v>
      </c>
      <c r="E29" s="29">
        <v>0</v>
      </c>
      <c r="F29" s="29">
        <v>2537.5300000000002</v>
      </c>
      <c r="G29" s="29">
        <v>-4123.42</v>
      </c>
      <c r="H29" s="29">
        <v>-4818.18</v>
      </c>
      <c r="I29" s="29">
        <v>0</v>
      </c>
      <c r="J29" s="29">
        <f>SUM(D29:G29)*J5</f>
        <v>-118.94174999999998</v>
      </c>
      <c r="K29" s="39"/>
    </row>
    <row r="30" spans="1:11" s="6" customFormat="1" ht="12.75" x14ac:dyDescent="0.2">
      <c r="A30" s="36">
        <v>10</v>
      </c>
      <c r="B30" s="67">
        <v>-951.47433999999873</v>
      </c>
      <c r="C30" s="67">
        <v>23.749039999999944</v>
      </c>
      <c r="D30" s="29">
        <v>0</v>
      </c>
      <c r="E30" s="29">
        <v>0</v>
      </c>
      <c r="F30" s="29">
        <v>2571.79</v>
      </c>
      <c r="G30" s="29">
        <v>-4384.55</v>
      </c>
      <c r="H30" s="29">
        <v>-4982.3900000000003</v>
      </c>
      <c r="I30" s="29">
        <v>0</v>
      </c>
      <c r="J30" s="29">
        <f>SUM(D30:G30)*J5</f>
        <v>-135.95700000000002</v>
      </c>
      <c r="K30" s="39"/>
    </row>
    <row r="31" spans="1:11" s="6" customFormat="1" ht="12.75" x14ac:dyDescent="0.2">
      <c r="A31" s="36">
        <v>11</v>
      </c>
      <c r="B31" s="67">
        <v>3253.7266</v>
      </c>
      <c r="C31" s="67">
        <v>45.095169999999953</v>
      </c>
      <c r="D31" s="29">
        <v>0</v>
      </c>
      <c r="E31" s="29">
        <v>0</v>
      </c>
      <c r="F31" s="29">
        <v>4949.28</v>
      </c>
      <c r="G31" s="29">
        <v>15906.36</v>
      </c>
      <c r="H31" s="29">
        <v>17975.169999999998</v>
      </c>
      <c r="I31" s="29">
        <v>0</v>
      </c>
      <c r="J31" s="29">
        <f>SUM(D31:G31)*J5</f>
        <v>1564.173</v>
      </c>
      <c r="K31" s="39"/>
    </row>
    <row r="32" spans="1:11" s="6" customFormat="1" ht="12.75" x14ac:dyDescent="0.2">
      <c r="A32" s="36">
        <v>12</v>
      </c>
      <c r="B32" s="67">
        <v>3253.7266</v>
      </c>
      <c r="C32" s="67">
        <v>45.095169999999953</v>
      </c>
      <c r="D32" s="29">
        <v>0</v>
      </c>
      <c r="E32" s="29">
        <v>0</v>
      </c>
      <c r="F32" s="29">
        <v>5016.09</v>
      </c>
      <c r="G32" s="29">
        <v>16452.84</v>
      </c>
      <c r="H32" s="29">
        <v>18932.54</v>
      </c>
      <c r="I32" s="29">
        <v>0</v>
      </c>
      <c r="J32" s="29">
        <f>SUM(D32:G32)*J5</f>
        <v>1610.16975</v>
      </c>
      <c r="K32" s="39"/>
    </row>
    <row r="33" spans="1:11" s="6" customFormat="1" ht="12.75" x14ac:dyDescent="0.2">
      <c r="A33" s="36">
        <v>13</v>
      </c>
      <c r="B33" s="67">
        <v>3253.7266</v>
      </c>
      <c r="C33" s="67">
        <v>45.095169999999953</v>
      </c>
      <c r="D33" s="29">
        <v>0</v>
      </c>
      <c r="E33" s="29">
        <v>0</v>
      </c>
      <c r="F33" s="29">
        <v>5083.8100000000004</v>
      </c>
      <c r="G33" s="29">
        <v>16847.11</v>
      </c>
      <c r="H33" s="29">
        <v>19524.41</v>
      </c>
      <c r="I33" s="29">
        <v>0</v>
      </c>
      <c r="J33" s="29">
        <f>SUM(D33:G33)*J5</f>
        <v>1644.8190000000002</v>
      </c>
      <c r="K33" s="39"/>
    </row>
    <row r="34" spans="1:11" s="6" customFormat="1" ht="12.75" x14ac:dyDescent="0.2">
      <c r="A34" s="36">
        <v>14</v>
      </c>
      <c r="B34" s="67">
        <v>3253.7266</v>
      </c>
      <c r="C34" s="67">
        <v>45.095169999999953</v>
      </c>
      <c r="D34" s="29">
        <v>0</v>
      </c>
      <c r="E34" s="29">
        <v>0</v>
      </c>
      <c r="F34" s="29">
        <v>5152.4399999999996</v>
      </c>
      <c r="G34" s="29">
        <v>17770.169999999998</v>
      </c>
      <c r="H34" s="29">
        <v>19964.759999999998</v>
      </c>
      <c r="I34" s="29">
        <v>0</v>
      </c>
      <c r="J34" s="29">
        <f>SUM(D34:G34)*J5</f>
        <v>1719.1957499999996</v>
      </c>
      <c r="K34" s="39"/>
    </row>
    <row r="35" spans="1:11" s="6" customFormat="1" ht="12.75" x14ac:dyDescent="0.2">
      <c r="A35" s="36">
        <v>15</v>
      </c>
      <c r="B35" s="67">
        <v>3253.7266</v>
      </c>
      <c r="C35" s="67">
        <v>45.095169999999953</v>
      </c>
      <c r="D35" s="29">
        <v>0</v>
      </c>
      <c r="E35" s="29">
        <v>0</v>
      </c>
      <c r="F35" s="29">
        <v>5222</v>
      </c>
      <c r="G35" s="29">
        <v>18688.560000000001</v>
      </c>
      <c r="H35" s="29">
        <v>20934.580000000002</v>
      </c>
      <c r="I35" s="29">
        <v>0</v>
      </c>
      <c r="J35" s="29">
        <f>SUM(D35:G35)*J5</f>
        <v>1793.2920000000001</v>
      </c>
      <c r="K35" s="39"/>
    </row>
    <row r="36" spans="1:11" s="6" customFormat="1" ht="12.75" x14ac:dyDescent="0.2">
      <c r="A36" s="36">
        <v>16</v>
      </c>
      <c r="B36" s="67">
        <v>543.82803999999999</v>
      </c>
      <c r="C36" s="67">
        <v>6.3593200000000003</v>
      </c>
      <c r="D36" s="29">
        <v>0</v>
      </c>
      <c r="E36" s="29">
        <v>0</v>
      </c>
      <c r="F36" s="29">
        <v>746.35</v>
      </c>
      <c r="G36" s="29">
        <v>3237.88</v>
      </c>
      <c r="H36" s="29">
        <v>3660.44</v>
      </c>
      <c r="I36" s="29">
        <v>0</v>
      </c>
      <c r="J36" s="29">
        <f>SUM(D36:G36)*J5</f>
        <v>298.81725</v>
      </c>
      <c r="K36" s="39"/>
    </row>
    <row r="37" spans="1:11" s="6" customFormat="1" ht="12.75" x14ac:dyDescent="0.2">
      <c r="A37" s="36">
        <v>17</v>
      </c>
      <c r="B37" s="67">
        <v>543.82803999999999</v>
      </c>
      <c r="C37" s="67">
        <v>6.3593200000000003</v>
      </c>
      <c r="D37" s="29">
        <v>0</v>
      </c>
      <c r="E37" s="29">
        <v>0</v>
      </c>
      <c r="F37" s="29">
        <v>756.42</v>
      </c>
      <c r="G37" s="29">
        <v>3447.43</v>
      </c>
      <c r="H37" s="29">
        <v>3782.77</v>
      </c>
      <c r="I37" s="29">
        <v>0</v>
      </c>
      <c r="J37" s="29">
        <f>SUM(D37:G37)*J5</f>
        <v>315.28874999999994</v>
      </c>
      <c r="K37" s="39"/>
    </row>
    <row r="38" spans="1:11" s="6" customFormat="1" ht="12.75" x14ac:dyDescent="0.2">
      <c r="A38" s="36">
        <v>18</v>
      </c>
      <c r="B38" s="67">
        <v>543.82803999999999</v>
      </c>
      <c r="C38" s="67">
        <v>6.3593200000000003</v>
      </c>
      <c r="D38" s="29">
        <v>0</v>
      </c>
      <c r="E38" s="29">
        <v>0</v>
      </c>
      <c r="F38" s="29">
        <v>766.63</v>
      </c>
      <c r="G38" s="29">
        <v>3582.76</v>
      </c>
      <c r="H38" s="29">
        <v>4000.49</v>
      </c>
      <c r="I38" s="29">
        <v>0</v>
      </c>
      <c r="J38" s="29">
        <f>SUM(D38:G38)*J5</f>
        <v>326.20425</v>
      </c>
      <c r="K38" s="39"/>
    </row>
    <row r="39" spans="1:11" s="6" customFormat="1" ht="12.75" x14ac:dyDescent="0.2">
      <c r="A39" s="36">
        <v>19</v>
      </c>
      <c r="B39" s="67">
        <v>543.82803999999999</v>
      </c>
      <c r="C39" s="67">
        <v>6.3593200000000003</v>
      </c>
      <c r="D39" s="29">
        <v>0</v>
      </c>
      <c r="E39" s="29">
        <v>0</v>
      </c>
      <c r="F39" s="29">
        <v>776.98</v>
      </c>
      <c r="G39" s="29">
        <v>3663.37</v>
      </c>
      <c r="H39" s="29">
        <v>4144.12</v>
      </c>
      <c r="I39" s="29">
        <v>0</v>
      </c>
      <c r="J39" s="29">
        <f>SUM(D39:G39)*J5</f>
        <v>333.02625</v>
      </c>
      <c r="K39" s="39"/>
    </row>
    <row r="40" spans="1:11" s="6" customFormat="1" ht="12.75" x14ac:dyDescent="0.2">
      <c r="A40" s="36">
        <v>20</v>
      </c>
      <c r="B40" s="67">
        <v>543.82803999999999</v>
      </c>
      <c r="C40" s="67">
        <v>6.3593200000000003</v>
      </c>
      <c r="D40" s="29">
        <v>0</v>
      </c>
      <c r="E40" s="29">
        <v>0</v>
      </c>
      <c r="F40" s="29">
        <v>787.47</v>
      </c>
      <c r="G40" s="29">
        <v>3745.8</v>
      </c>
      <c r="H40" s="29">
        <v>4233.1499999999996</v>
      </c>
      <c r="I40" s="29">
        <v>0</v>
      </c>
      <c r="J40" s="29">
        <f>SUM(D40:G40)*J5</f>
        <v>339.99525</v>
      </c>
      <c r="K40" s="39"/>
    </row>
    <row r="41" spans="1:11" s="6" customFormat="1" ht="12.75" x14ac:dyDescent="0.2">
      <c r="A41" s="36">
        <v>21</v>
      </c>
      <c r="B41" s="67">
        <v>543.82803999999999</v>
      </c>
      <c r="C41" s="67">
        <v>6.3593200000000003</v>
      </c>
      <c r="D41" s="29">
        <v>0</v>
      </c>
      <c r="E41" s="29">
        <v>0</v>
      </c>
      <c r="F41" s="29">
        <v>798.1</v>
      </c>
      <c r="G41" s="29">
        <v>3830.08</v>
      </c>
      <c r="H41" s="29">
        <v>4324.12</v>
      </c>
      <c r="I41" s="29">
        <v>0</v>
      </c>
      <c r="J41" s="29">
        <f>SUM(D41:G41)*J5</f>
        <v>347.11349999999999</v>
      </c>
      <c r="K41" s="39"/>
    </row>
    <row r="42" spans="1:11" s="6" customFormat="1" ht="12.75" x14ac:dyDescent="0.2">
      <c r="A42" s="36">
        <v>22</v>
      </c>
      <c r="B42" s="67">
        <v>543.82803999999999</v>
      </c>
      <c r="C42" s="67">
        <v>6.3593200000000003</v>
      </c>
      <c r="D42" s="29">
        <v>0</v>
      </c>
      <c r="E42" s="29">
        <v>0</v>
      </c>
      <c r="F42" s="29">
        <v>808.88</v>
      </c>
      <c r="G42" s="29">
        <v>3916.26</v>
      </c>
      <c r="H42" s="29">
        <v>4417.08</v>
      </c>
      <c r="I42" s="29">
        <v>0</v>
      </c>
      <c r="J42" s="29">
        <f>SUM(D42:G42)*J5</f>
        <v>354.38550000000004</v>
      </c>
      <c r="K42" s="39"/>
    </row>
    <row r="43" spans="1:11" s="6" customFormat="1" ht="12.75" x14ac:dyDescent="0.2">
      <c r="A43" s="36">
        <v>23</v>
      </c>
      <c r="B43" s="67">
        <v>543.82803999999999</v>
      </c>
      <c r="C43" s="67">
        <v>6.3593200000000003</v>
      </c>
      <c r="D43" s="29">
        <v>0</v>
      </c>
      <c r="E43" s="29">
        <v>0</v>
      </c>
      <c r="F43" s="29">
        <v>819.8</v>
      </c>
      <c r="G43" s="29">
        <v>4004.37</v>
      </c>
      <c r="H43" s="29">
        <v>4512.0600000000004</v>
      </c>
      <c r="I43" s="29">
        <v>0</v>
      </c>
      <c r="J43" s="29">
        <f>SUM(D43:G43)*J5</f>
        <v>361.81274999999999</v>
      </c>
      <c r="K43" s="39"/>
    </row>
    <row r="44" spans="1:11" s="6" customFormat="1" ht="12.75" x14ac:dyDescent="0.2">
      <c r="A44" s="36">
        <v>24</v>
      </c>
      <c r="B44" s="67">
        <v>543.82803999999999</v>
      </c>
      <c r="C44" s="67">
        <v>6.3593200000000003</v>
      </c>
      <c r="D44" s="29">
        <v>0</v>
      </c>
      <c r="E44" s="29">
        <v>0</v>
      </c>
      <c r="F44" s="29">
        <v>830.87</v>
      </c>
      <c r="G44" s="29">
        <v>4094.47</v>
      </c>
      <c r="H44" s="29">
        <v>4609.1099999999997</v>
      </c>
      <c r="I44" s="29">
        <v>0</v>
      </c>
      <c r="J44" s="29">
        <f>SUM(D44:G44)*J5</f>
        <v>369.40050000000002</v>
      </c>
      <c r="K44" s="39"/>
    </row>
    <row r="45" spans="1:11" s="6" customFormat="1" ht="12.75" x14ac:dyDescent="0.2">
      <c r="A45" s="36">
        <v>25</v>
      </c>
      <c r="B45" s="67">
        <v>543.82803999999999</v>
      </c>
      <c r="C45" s="67">
        <v>6.3593200000000003</v>
      </c>
      <c r="D45" s="29">
        <v>0</v>
      </c>
      <c r="E45" s="29">
        <v>0</v>
      </c>
      <c r="F45" s="29">
        <v>842.08</v>
      </c>
      <c r="G45" s="29">
        <v>4186.6000000000004</v>
      </c>
      <c r="H45" s="29">
        <v>4708.28</v>
      </c>
      <c r="I45" s="29">
        <v>0</v>
      </c>
      <c r="J45" s="29">
        <f>SUM(D45:G45)*J5</f>
        <v>377.15100000000001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1484.0159460498826</v>
      </c>
      <c r="C51" s="67">
        <f>C21+NPV(J3,C22:C50)</f>
        <v>293.69006669576567</v>
      </c>
      <c r="D51" s="29">
        <f>D21+NPV(J3,D22:D50)</f>
        <v>0</v>
      </c>
      <c r="E51" s="29">
        <f>E21+NPV(J3,E22:E50)</f>
        <v>0</v>
      </c>
      <c r="F51" s="29">
        <f>F21+NPV(J3,F22:F50)</f>
        <v>31238.844226340429</v>
      </c>
      <c r="G51" s="29">
        <f>G21+NPV(J3,G22:G50)</f>
        <v>20326.13502601143</v>
      </c>
      <c r="H51" s="29">
        <f>H21+NPV(J3,H22:H50)</f>
        <v>22057.315059565801</v>
      </c>
      <c r="I51" s="29">
        <f>I21+NPV(J3,I22:I50)</f>
        <v>0</v>
      </c>
      <c r="J51" s="29">
        <f>J21+NPV(J3,J22:J50)</f>
        <v>3867.3734439263903</v>
      </c>
      <c r="K51" s="39"/>
    </row>
    <row r="52" spans="1:11" s="6" customFormat="1" ht="12.75" x14ac:dyDescent="0.2">
      <c r="A52" s="38" t="s">
        <v>35</v>
      </c>
      <c r="B52" s="56">
        <f>B21+NPV(J4,B22:B50)</f>
        <v>7456.2498328640595</v>
      </c>
      <c r="C52" s="56">
        <f>C21+NPV(J4,C22:C50)</f>
        <v>431.17882459394099</v>
      </c>
      <c r="D52" s="29">
        <f>D21+NPV(J4,D22:D50)</f>
        <v>0</v>
      </c>
      <c r="E52" s="29">
        <f>E21+NPV(J4,E22:E50)</f>
        <v>0</v>
      </c>
      <c r="F52" s="29">
        <f>F21+NPV(J4,F22:F50)</f>
        <v>46725.772558911885</v>
      </c>
      <c r="G52" s="29">
        <f>G21+NPV(J4,G22:G50)</f>
        <v>57157.948883988494</v>
      </c>
      <c r="H52" s="29">
        <f>H21+NPV(J4,H22:H50)</f>
        <v>63502.348870662041</v>
      </c>
      <c r="I52" s="29">
        <f>I21+NPV(J4,I22:I50)</f>
        <v>0</v>
      </c>
      <c r="J52" s="29">
        <f>J21+NPV(J4,J22:J50)</f>
        <v>7791.2791082175281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FCE8-B0EF-44A3-ADE1-75910BDD6330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58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142673.00186440538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173370.45999999947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174375.45999999947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461383.63525738101</v>
      </c>
      <c r="D11" s="28">
        <f>SUM(D51:G51)</f>
        <v>287703.92651916895</v>
      </c>
      <c r="E11" s="28">
        <f>SUM(D51:G51)</f>
        <v>287703.92651916895</v>
      </c>
      <c r="F11" s="28">
        <f>SUM(D51:G51)+I51+C8</f>
        <v>287703.92651916895</v>
      </c>
      <c r="G11" s="29">
        <f>SUM(D52:G52)+I52+J52</f>
        <v>479479.00447534362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173370.45999999947</v>
      </c>
      <c r="D12" s="55">
        <f>H51+C5+C7</f>
        <v>604056.63712178648</v>
      </c>
      <c r="E12" s="55">
        <f>C5+C7</f>
        <v>317048.46186440485</v>
      </c>
      <c r="F12" s="55">
        <f>C5+C6</f>
        <v>316043.46186440485</v>
      </c>
      <c r="G12" s="55">
        <f>C5+C6</f>
        <v>316043.46186440485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288013.17525738152</v>
      </c>
      <c r="D13" s="28">
        <f>D11-D12</f>
        <v>-316352.71060261753</v>
      </c>
      <c r="E13" s="28">
        <f>E11-E12</f>
        <v>-29344.535345235898</v>
      </c>
      <c r="F13" s="28">
        <f>F11-F12</f>
        <v>-28339.535345235898</v>
      </c>
      <c r="G13" s="28">
        <f>G11-G12</f>
        <v>163435.54261093878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2.6612586438161521</v>
      </c>
      <c r="D14" s="45">
        <f t="shared" ref="D14:G14" si="0">IFERROR(D11/D12,0)</f>
        <v>0.47628634276749732</v>
      </c>
      <c r="E14" s="45">
        <f t="shared" si="0"/>
        <v>0.9074446374138665</v>
      </c>
      <c r="F14" s="45">
        <f t="shared" si="0"/>
        <v>0.91033025907875076</v>
      </c>
      <c r="G14" s="45">
        <f t="shared" si="0"/>
        <v>1.5171299594264636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>
        <f>IFERROR(C12/B51,"")</f>
        <v>2.9160061828588857</v>
      </c>
      <c r="D15" s="54">
        <f>IFERROR(D12/B51,"")</f>
        <v>10.159936638825791</v>
      </c>
      <c r="E15" s="54">
        <f>IFERROR(E12/B51,"")</f>
        <v>5.3325997696637994</v>
      </c>
      <c r="F15" s="54">
        <f>IFERROR(F12/B51,"")</f>
        <v>5.3156961621301217</v>
      </c>
      <c r="G15" s="54">
        <f>IFERROR(G12/B52,"")</f>
        <v>3.6432524896764722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5291.4911700000002</v>
      </c>
      <c r="C21" s="67">
        <v>23.024369999999998</v>
      </c>
      <c r="D21" s="29">
        <v>0</v>
      </c>
      <c r="E21" s="29">
        <v>0</v>
      </c>
      <c r="F21" s="29">
        <v>2209.84</v>
      </c>
      <c r="G21" s="29">
        <v>15777.66</v>
      </c>
      <c r="H21" s="29">
        <v>17338.3</v>
      </c>
      <c r="I21" s="29">
        <v>0</v>
      </c>
      <c r="J21" s="29">
        <f>SUM(D21:G21)*J5</f>
        <v>1349.0625</v>
      </c>
    </row>
    <row r="22" spans="1:11" s="6" customFormat="1" ht="12.75" x14ac:dyDescent="0.2">
      <c r="A22" s="3">
        <v>2</v>
      </c>
      <c r="B22" s="67">
        <v>5291.4911700000002</v>
      </c>
      <c r="C22" s="67">
        <v>23.024369999999998</v>
      </c>
      <c r="D22" s="29">
        <v>0</v>
      </c>
      <c r="E22" s="29">
        <v>0</v>
      </c>
      <c r="F22" s="29">
        <v>2239.6799999999998</v>
      </c>
      <c r="G22" s="29">
        <v>17314.669999999998</v>
      </c>
      <c r="H22" s="29">
        <v>18921.39</v>
      </c>
      <c r="I22" s="29">
        <v>0</v>
      </c>
      <c r="J22" s="29">
        <f>SUM(D22:G22)*J5</f>
        <v>1466.5762499999998</v>
      </c>
    </row>
    <row r="23" spans="1:11" s="6" customFormat="1" ht="12.75" x14ac:dyDescent="0.2">
      <c r="A23" s="3">
        <v>3</v>
      </c>
      <c r="B23" s="67">
        <v>5291.4911700000002</v>
      </c>
      <c r="C23" s="67">
        <v>23.024369999999998</v>
      </c>
      <c r="D23" s="29">
        <v>0</v>
      </c>
      <c r="E23" s="29">
        <v>0</v>
      </c>
      <c r="F23" s="29">
        <v>2269.91</v>
      </c>
      <c r="G23" s="29">
        <v>18172.39</v>
      </c>
      <c r="H23" s="29">
        <v>20505.55</v>
      </c>
      <c r="I23" s="29">
        <v>0</v>
      </c>
      <c r="J23" s="29">
        <f>SUM(D23:G23)*J5</f>
        <v>1533.1724999999999</v>
      </c>
    </row>
    <row r="24" spans="1:11" s="6" customFormat="1" ht="12.75" x14ac:dyDescent="0.2">
      <c r="A24" s="36">
        <v>4</v>
      </c>
      <c r="B24" s="67">
        <v>5291.4911700000002</v>
      </c>
      <c r="C24" s="67">
        <v>23.024369999999998</v>
      </c>
      <c r="D24" s="29">
        <v>0</v>
      </c>
      <c r="E24" s="29">
        <v>0</v>
      </c>
      <c r="F24" s="29">
        <v>2300.56</v>
      </c>
      <c r="G24" s="29">
        <v>19083.93</v>
      </c>
      <c r="H24" s="29">
        <v>21411.15</v>
      </c>
      <c r="I24" s="29">
        <v>0</v>
      </c>
      <c r="J24" s="29">
        <f>SUM(D24:G24)*J5</f>
        <v>1603.8367500000002</v>
      </c>
      <c r="K24" s="39"/>
    </row>
    <row r="25" spans="1:11" s="6" customFormat="1" ht="12.75" x14ac:dyDescent="0.2">
      <c r="A25" s="36">
        <v>5</v>
      </c>
      <c r="B25" s="67">
        <v>5291.4911700000002</v>
      </c>
      <c r="C25" s="67">
        <v>23.024369999999998</v>
      </c>
      <c r="D25" s="29">
        <v>0</v>
      </c>
      <c r="E25" s="29">
        <v>0</v>
      </c>
      <c r="F25" s="29">
        <v>2331.61</v>
      </c>
      <c r="G25" s="29">
        <v>20451.830000000002</v>
      </c>
      <c r="H25" s="29">
        <v>22371.27</v>
      </c>
      <c r="I25" s="29">
        <v>0</v>
      </c>
      <c r="J25" s="29">
        <f>SUM(D25:G25)*J5</f>
        <v>1708.758</v>
      </c>
      <c r="K25" s="39"/>
    </row>
    <row r="26" spans="1:11" s="6" customFormat="1" ht="12.75" x14ac:dyDescent="0.2">
      <c r="A26" s="36">
        <v>6</v>
      </c>
      <c r="B26" s="67">
        <v>5291.4911700000002</v>
      </c>
      <c r="C26" s="67">
        <v>23.024369999999998</v>
      </c>
      <c r="D26" s="29">
        <v>0</v>
      </c>
      <c r="E26" s="29">
        <v>0</v>
      </c>
      <c r="F26" s="29">
        <v>2363.08</v>
      </c>
      <c r="G26" s="29">
        <v>21211.79</v>
      </c>
      <c r="H26" s="29">
        <v>23788.47</v>
      </c>
      <c r="I26" s="29">
        <v>0</v>
      </c>
      <c r="J26" s="29">
        <f>SUM(D26:G26)*J5</f>
        <v>1768.1152500000001</v>
      </c>
      <c r="K26" s="39"/>
    </row>
    <row r="27" spans="1:11" s="6" customFormat="1" ht="12.75" x14ac:dyDescent="0.2">
      <c r="A27" s="36">
        <v>7</v>
      </c>
      <c r="B27" s="67">
        <v>5291.4911700000002</v>
      </c>
      <c r="C27" s="67">
        <v>23.024369999999998</v>
      </c>
      <c r="D27" s="29">
        <v>0</v>
      </c>
      <c r="E27" s="29">
        <v>0</v>
      </c>
      <c r="F27" s="29">
        <v>2394.98</v>
      </c>
      <c r="G27" s="29">
        <v>21179.55</v>
      </c>
      <c r="H27" s="29">
        <v>24598.48</v>
      </c>
      <c r="I27" s="29">
        <v>0</v>
      </c>
      <c r="J27" s="29">
        <f>SUM(D27:G27)*J5</f>
        <v>1768.0897499999999</v>
      </c>
      <c r="K27" s="39"/>
    </row>
    <row r="28" spans="1:11" s="6" customFormat="1" ht="12.75" x14ac:dyDescent="0.2">
      <c r="A28" s="36">
        <v>8</v>
      </c>
      <c r="B28" s="67">
        <v>5291.4911700000002</v>
      </c>
      <c r="C28" s="67">
        <v>23.024369999999998</v>
      </c>
      <c r="D28" s="29">
        <v>0</v>
      </c>
      <c r="E28" s="29">
        <v>0</v>
      </c>
      <c r="F28" s="29">
        <v>2427.3200000000002</v>
      </c>
      <c r="G28" s="29">
        <v>21775.65</v>
      </c>
      <c r="H28" s="29">
        <v>24617.06</v>
      </c>
      <c r="I28" s="29">
        <v>0</v>
      </c>
      <c r="J28" s="29">
        <f>SUM(D28:G28)*J5</f>
        <v>1815.2227500000001</v>
      </c>
      <c r="K28" s="39"/>
    </row>
    <row r="29" spans="1:11" s="6" customFormat="1" ht="12.75" x14ac:dyDescent="0.2">
      <c r="A29" s="36">
        <v>9</v>
      </c>
      <c r="B29" s="67">
        <v>5291.4911700000002</v>
      </c>
      <c r="C29" s="67">
        <v>23.024369999999998</v>
      </c>
      <c r="D29" s="29">
        <v>0</v>
      </c>
      <c r="E29" s="29">
        <v>0</v>
      </c>
      <c r="F29" s="29">
        <v>2460.1</v>
      </c>
      <c r="G29" s="29">
        <v>22629.02</v>
      </c>
      <c r="H29" s="29">
        <v>25264.720000000001</v>
      </c>
      <c r="I29" s="29">
        <v>0</v>
      </c>
      <c r="J29" s="29">
        <f>SUM(D29:G29)*J5</f>
        <v>1881.6839999999997</v>
      </c>
      <c r="K29" s="39"/>
    </row>
    <row r="30" spans="1:11" s="6" customFormat="1" ht="12.75" x14ac:dyDescent="0.2">
      <c r="A30" s="36">
        <v>10</v>
      </c>
      <c r="B30" s="67">
        <v>5291.4911700000002</v>
      </c>
      <c r="C30" s="67">
        <v>23.024369999999998</v>
      </c>
      <c r="D30" s="29">
        <v>0</v>
      </c>
      <c r="E30" s="29">
        <v>0</v>
      </c>
      <c r="F30" s="29">
        <v>2493.3000000000002</v>
      </c>
      <c r="G30" s="29">
        <v>24063.91</v>
      </c>
      <c r="H30" s="29">
        <v>26170.43</v>
      </c>
      <c r="I30" s="29">
        <v>0</v>
      </c>
      <c r="J30" s="29">
        <f>SUM(D30:G30)*J5</f>
        <v>1991.7907499999999</v>
      </c>
      <c r="K30" s="39"/>
    </row>
    <row r="31" spans="1:11" s="6" customFormat="1" ht="12.75" x14ac:dyDescent="0.2">
      <c r="A31" s="36">
        <v>11</v>
      </c>
      <c r="B31" s="67">
        <v>5291.4911700000002</v>
      </c>
      <c r="C31" s="67">
        <v>23.024369999999998</v>
      </c>
      <c r="D31" s="29">
        <v>0</v>
      </c>
      <c r="E31" s="29">
        <v>0</v>
      </c>
      <c r="F31" s="29">
        <v>2526.96</v>
      </c>
      <c r="G31" s="29">
        <v>25550.49</v>
      </c>
      <c r="H31" s="29">
        <v>27658.44</v>
      </c>
      <c r="I31" s="29">
        <v>0</v>
      </c>
      <c r="J31" s="29">
        <f>SUM(D31:G31)*J5</f>
        <v>2105.8087500000001</v>
      </c>
      <c r="K31" s="39"/>
    </row>
    <row r="32" spans="1:11" s="6" customFormat="1" ht="12.75" x14ac:dyDescent="0.2">
      <c r="A32" s="36">
        <v>12</v>
      </c>
      <c r="B32" s="67">
        <v>5291.4911700000002</v>
      </c>
      <c r="C32" s="67">
        <v>23.024369999999998</v>
      </c>
      <c r="D32" s="29">
        <v>0</v>
      </c>
      <c r="E32" s="29">
        <v>0</v>
      </c>
      <c r="F32" s="29">
        <v>2561.08</v>
      </c>
      <c r="G32" s="29">
        <v>26389.62</v>
      </c>
      <c r="H32" s="29">
        <v>29198.92</v>
      </c>
      <c r="I32" s="29">
        <v>0</v>
      </c>
      <c r="J32" s="29">
        <f>SUM(D32:G32)*J5</f>
        <v>2171.3024999999998</v>
      </c>
      <c r="K32" s="39"/>
    </row>
    <row r="33" spans="1:11" s="6" customFormat="1" ht="12.75" x14ac:dyDescent="0.2">
      <c r="A33" s="36">
        <v>13</v>
      </c>
      <c r="B33" s="67">
        <v>5291.4911700000002</v>
      </c>
      <c r="C33" s="67">
        <v>23.024369999999998</v>
      </c>
      <c r="D33" s="29">
        <v>0</v>
      </c>
      <c r="E33" s="29">
        <v>0</v>
      </c>
      <c r="F33" s="29">
        <v>2595.66</v>
      </c>
      <c r="G33" s="29">
        <v>27077.8</v>
      </c>
      <c r="H33" s="29">
        <v>30092.77</v>
      </c>
      <c r="I33" s="29">
        <v>0</v>
      </c>
      <c r="J33" s="29">
        <f>SUM(D33:G33)*J5</f>
        <v>2225.5094999999997</v>
      </c>
      <c r="K33" s="39"/>
    </row>
    <row r="34" spans="1:11" s="6" customFormat="1" ht="12.75" x14ac:dyDescent="0.2">
      <c r="A34" s="36">
        <v>14</v>
      </c>
      <c r="B34" s="67">
        <v>5291.4911700000002</v>
      </c>
      <c r="C34" s="67">
        <v>23.024369999999998</v>
      </c>
      <c r="D34" s="29">
        <v>0</v>
      </c>
      <c r="E34" s="29">
        <v>0</v>
      </c>
      <c r="F34" s="29">
        <v>2630.7</v>
      </c>
      <c r="G34" s="29">
        <v>28593.91</v>
      </c>
      <c r="H34" s="29">
        <v>30836.51</v>
      </c>
      <c r="I34" s="29">
        <v>0</v>
      </c>
      <c r="J34" s="29">
        <f>SUM(D34:G34)*J5</f>
        <v>2341.84575</v>
      </c>
      <c r="K34" s="39"/>
    </row>
    <row r="35" spans="1:11" s="6" customFormat="1" ht="12.75" x14ac:dyDescent="0.2">
      <c r="A35" s="36">
        <v>15</v>
      </c>
      <c r="B35" s="67">
        <v>5291.4911700000002</v>
      </c>
      <c r="C35" s="67">
        <v>23.024369999999998</v>
      </c>
      <c r="D35" s="29">
        <v>0</v>
      </c>
      <c r="E35" s="29">
        <v>0</v>
      </c>
      <c r="F35" s="29">
        <v>2666.22</v>
      </c>
      <c r="G35" s="29">
        <v>29998.76</v>
      </c>
      <c r="H35" s="29">
        <v>32409.01</v>
      </c>
      <c r="I35" s="29">
        <v>0</v>
      </c>
      <c r="J35" s="29">
        <f>SUM(D35:G35)*J5</f>
        <v>2449.8734999999997</v>
      </c>
      <c r="K35" s="39"/>
    </row>
    <row r="36" spans="1:11" s="6" customFormat="1" ht="12.75" x14ac:dyDescent="0.2">
      <c r="A36" s="36">
        <v>16</v>
      </c>
      <c r="B36" s="67">
        <v>5292.6</v>
      </c>
      <c r="C36" s="67">
        <v>23.029999999999998</v>
      </c>
      <c r="D36" s="29">
        <v>0</v>
      </c>
      <c r="E36" s="29">
        <v>0</v>
      </c>
      <c r="F36" s="29">
        <v>2702.87</v>
      </c>
      <c r="G36" s="29">
        <v>31201.96</v>
      </c>
      <c r="H36" s="29">
        <v>33878.519999999997</v>
      </c>
      <c r="I36" s="29">
        <v>0</v>
      </c>
      <c r="J36" s="29">
        <f>SUM(D36:G36)*J5</f>
        <v>2542.8622500000001</v>
      </c>
      <c r="K36" s="39"/>
    </row>
    <row r="37" spans="1:11" s="6" customFormat="1" ht="12.75" x14ac:dyDescent="0.2">
      <c r="A37" s="36">
        <v>17</v>
      </c>
      <c r="B37" s="67">
        <v>5292.6</v>
      </c>
      <c r="C37" s="67">
        <v>23.029999999999998</v>
      </c>
      <c r="D37" s="29">
        <v>0</v>
      </c>
      <c r="E37" s="29">
        <v>0</v>
      </c>
      <c r="F37" s="29">
        <v>2739.36</v>
      </c>
      <c r="G37" s="29">
        <v>33312.65</v>
      </c>
      <c r="H37" s="29">
        <v>35133.47</v>
      </c>
      <c r="I37" s="29">
        <v>0</v>
      </c>
      <c r="J37" s="29">
        <f>SUM(D37:G37)*J5</f>
        <v>2703.9007500000002</v>
      </c>
      <c r="K37" s="39"/>
    </row>
    <row r="38" spans="1:11" s="6" customFormat="1" ht="12.75" x14ac:dyDescent="0.2">
      <c r="A38" s="36">
        <v>18</v>
      </c>
      <c r="B38" s="67">
        <v>5292.6</v>
      </c>
      <c r="C38" s="67">
        <v>23.029999999999998</v>
      </c>
      <c r="D38" s="29">
        <v>0</v>
      </c>
      <c r="E38" s="29">
        <v>0</v>
      </c>
      <c r="F38" s="29">
        <v>2776.33</v>
      </c>
      <c r="G38" s="29">
        <v>34448.11</v>
      </c>
      <c r="H38" s="29">
        <v>37303.14</v>
      </c>
      <c r="I38" s="29">
        <v>0</v>
      </c>
      <c r="J38" s="29">
        <f>SUM(D38:G38)*J5</f>
        <v>2791.8330000000001</v>
      </c>
      <c r="K38" s="39"/>
    </row>
    <row r="39" spans="1:11" s="6" customFormat="1" ht="12.75" x14ac:dyDescent="0.2">
      <c r="A39" s="36">
        <v>19</v>
      </c>
      <c r="B39" s="67">
        <v>5292.6</v>
      </c>
      <c r="C39" s="67">
        <v>23.029999999999998</v>
      </c>
      <c r="D39" s="29">
        <v>0</v>
      </c>
      <c r="E39" s="29">
        <v>0</v>
      </c>
      <c r="F39" s="29">
        <v>2813.8</v>
      </c>
      <c r="G39" s="29">
        <v>35223.21</v>
      </c>
      <c r="H39" s="29">
        <v>38498.47</v>
      </c>
      <c r="I39" s="29">
        <v>0</v>
      </c>
      <c r="J39" s="29">
        <f>SUM(D39:G39)*J5</f>
        <v>2852.7757500000002</v>
      </c>
      <c r="K39" s="39"/>
    </row>
    <row r="40" spans="1:11" s="6" customFormat="1" ht="12.75" x14ac:dyDescent="0.2">
      <c r="A40" s="36">
        <v>20</v>
      </c>
      <c r="B40" s="67">
        <v>5292.6</v>
      </c>
      <c r="C40" s="67">
        <v>23.029999999999998</v>
      </c>
      <c r="D40" s="29">
        <v>0</v>
      </c>
      <c r="E40" s="29">
        <v>0</v>
      </c>
      <c r="F40" s="29">
        <v>2851.8</v>
      </c>
      <c r="G40" s="29">
        <v>36015.730000000003</v>
      </c>
      <c r="H40" s="29">
        <v>39334.29</v>
      </c>
      <c r="I40" s="29">
        <v>0</v>
      </c>
      <c r="J40" s="29">
        <f>SUM(D40:G40)*J5</f>
        <v>2915.0647500000005</v>
      </c>
      <c r="K40" s="39"/>
    </row>
    <row r="41" spans="1:11" s="6" customFormat="1" ht="12.75" x14ac:dyDescent="0.2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2.75" x14ac:dyDescent="0.2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2.75" x14ac:dyDescent="0.2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2.75" x14ac:dyDescent="0.2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2.75" x14ac:dyDescent="0.2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59454.764197387638</v>
      </c>
      <c r="C51" s="67">
        <f>C21+NPV(J3,C22:C50)</f>
        <v>258.70120224026903</v>
      </c>
      <c r="D51" s="29">
        <f>D21+NPV(J3,D22:D50)</f>
        <v>0</v>
      </c>
      <c r="E51" s="29">
        <f>E21+NPV(J3,E22:E50)</f>
        <v>0</v>
      </c>
      <c r="F51" s="29">
        <f>F21+NPV(J3,F22:F50)</f>
        <v>27451.410431796499</v>
      </c>
      <c r="G51" s="29">
        <f>G21+NPV(J3,G22:G50)</f>
        <v>260252.51608737244</v>
      </c>
      <c r="H51" s="29">
        <f>H21+NPV(J3,H22:H50)</f>
        <v>287008.17525738158</v>
      </c>
      <c r="I51" s="29">
        <f>I21+NPV(J3,I22:I50)</f>
        <v>0</v>
      </c>
      <c r="J51" s="29">
        <f>J21+NPV(J3,J22:J50)</f>
        <v>21577.794488937667</v>
      </c>
      <c r="K51" s="39"/>
    </row>
    <row r="52" spans="1:11" s="6" customFormat="1" ht="12.75" x14ac:dyDescent="0.2">
      <c r="A52" s="38" t="s">
        <v>35</v>
      </c>
      <c r="B52" s="56">
        <f>B21+NPV(J4,B22:B50)</f>
        <v>86747.614325371702</v>
      </c>
      <c r="C52" s="56">
        <f>C21+NPV(J4,C22:C50)</f>
        <v>377.45955317460869</v>
      </c>
      <c r="D52" s="29">
        <f>D21+NPV(J4,D22:D50)</f>
        <v>0</v>
      </c>
      <c r="E52" s="29">
        <f>E21+NPV(J4,E22:E50)</f>
        <v>0</v>
      </c>
      <c r="F52" s="29">
        <f>F21+NPV(J4,F22:F50)</f>
        <v>40875.401836019824</v>
      </c>
      <c r="G52" s="29">
        <f>G21+NPV(J4,G22:G50)</f>
        <v>405151.57907127659</v>
      </c>
      <c r="H52" s="29">
        <f>H21+NPV(J4,H22:H50)</f>
        <v>445449.05329953949</v>
      </c>
      <c r="I52" s="29">
        <f>I21+NPV(J4,I22:I50)</f>
        <v>0</v>
      </c>
      <c r="J52" s="29">
        <f>J21+NPV(J4,J22:J50)</f>
        <v>33452.02356804724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2A9B1-78BE-4C6A-B681-79E0F5673843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59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-433350.82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326821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326821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2164972.8818325414</v>
      </c>
      <c r="D11" s="28">
        <f>SUM(D51:G51)</f>
        <v>4755299.4805602897</v>
      </c>
      <c r="E11" s="28">
        <f>SUM(D51:G51)</f>
        <v>4755299.4805602897</v>
      </c>
      <c r="F11" s="28">
        <f>SUM(D51:G51)+I51+C8</f>
        <v>4755299.4805602897</v>
      </c>
      <c r="G11" s="29">
        <f>SUM(D52:G52)+I52+J52</f>
        <v>8515920.8303694203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326821</v>
      </c>
      <c r="D12" s="55">
        <f>H51+C5+C7</f>
        <v>1731622.0618325414</v>
      </c>
      <c r="E12" s="55">
        <f>C5+C7</f>
        <v>-106529.82</v>
      </c>
      <c r="F12" s="55">
        <f>C5+C6</f>
        <v>-106529.82</v>
      </c>
      <c r="G12" s="55">
        <f>C5+C6</f>
        <v>-106529.82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1838151.8818325414</v>
      </c>
      <c r="D13" s="28">
        <f>D11-D12</f>
        <v>3023677.4187277481</v>
      </c>
      <c r="E13" s="28">
        <f>E11-E12</f>
        <v>4861829.30056029</v>
      </c>
      <c r="F13" s="28">
        <f>F11-F12</f>
        <v>4861829.30056029</v>
      </c>
      <c r="G13" s="28">
        <f>G11-G12</f>
        <v>8622450.6503694206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6.6243383437188594</v>
      </c>
      <c r="D14" s="45">
        <f t="shared" ref="D14:G14" si="0">IFERROR(D11/D12,0)</f>
        <v>2.7461532082398223</v>
      </c>
      <c r="E14" s="45">
        <f t="shared" si="0"/>
        <v>-44.638200651801434</v>
      </c>
      <c r="F14" s="45">
        <f t="shared" si="0"/>
        <v>-44.638200651801434</v>
      </c>
      <c r="G14" s="45">
        <f t="shared" si="0"/>
        <v>-79.939314929560751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>
        <f>IFERROR(C12/B51,"")</f>
        <v>0.9072855499411101</v>
      </c>
      <c r="D15" s="54">
        <f>IFERROR(D12/B51,"")</f>
        <v>4.8071442002193745</v>
      </c>
      <c r="E15" s="54">
        <f>IFERROR(E12/B51,"")</f>
        <v>-0.29573670701646304</v>
      </c>
      <c r="F15" s="54">
        <f>IFERROR(F12/B51,"")</f>
        <v>-0.29573670701646304</v>
      </c>
      <c r="G15" s="54">
        <f>IFERROR(G12/B52,"")</f>
        <v>-0.18721641588503382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29192</v>
      </c>
      <c r="C21" s="67">
        <v>2312.6</v>
      </c>
      <c r="D21" s="29">
        <v>0</v>
      </c>
      <c r="E21" s="29">
        <v>0</v>
      </c>
      <c r="F21" s="29">
        <v>221959.76</v>
      </c>
      <c r="G21" s="29">
        <v>87042.37</v>
      </c>
      <c r="H21" s="29">
        <v>95653.51</v>
      </c>
      <c r="I21" s="29">
        <v>0</v>
      </c>
      <c r="J21" s="29">
        <f>SUM(D21:G21)*J5</f>
        <v>23175.159749999999</v>
      </c>
    </row>
    <row r="22" spans="1:11" s="6" customFormat="1" ht="12.75" x14ac:dyDescent="0.2">
      <c r="A22" s="3">
        <v>2</v>
      </c>
      <c r="B22" s="67">
        <v>29192</v>
      </c>
      <c r="C22" s="67">
        <v>2312.6</v>
      </c>
      <c r="D22" s="29">
        <v>0</v>
      </c>
      <c r="E22" s="29">
        <v>0</v>
      </c>
      <c r="F22" s="29">
        <v>224956.22</v>
      </c>
      <c r="G22" s="29">
        <v>95521.68</v>
      </c>
      <c r="H22" s="29">
        <v>104386.93</v>
      </c>
      <c r="I22" s="29">
        <v>0</v>
      </c>
      <c r="J22" s="29">
        <f>SUM(D22:G22)*J5</f>
        <v>24035.842500000002</v>
      </c>
    </row>
    <row r="23" spans="1:11" s="6" customFormat="1" ht="12.75" x14ac:dyDescent="0.2">
      <c r="A23" s="3">
        <v>3</v>
      </c>
      <c r="B23" s="67">
        <v>29192</v>
      </c>
      <c r="C23" s="67">
        <v>2312.6</v>
      </c>
      <c r="D23" s="29">
        <v>0</v>
      </c>
      <c r="E23" s="29">
        <v>0</v>
      </c>
      <c r="F23" s="29">
        <v>227993.13</v>
      </c>
      <c r="G23" s="29">
        <v>100253.8</v>
      </c>
      <c r="H23" s="29">
        <v>113126.41</v>
      </c>
      <c r="I23" s="29">
        <v>0</v>
      </c>
      <c r="J23" s="29">
        <f>SUM(D23:G23)*J5</f>
        <v>24618.519749999999</v>
      </c>
    </row>
    <row r="24" spans="1:11" s="6" customFormat="1" ht="12.75" x14ac:dyDescent="0.2">
      <c r="A24" s="36">
        <v>4</v>
      </c>
      <c r="B24" s="67">
        <v>29192</v>
      </c>
      <c r="C24" s="67">
        <v>2312.6</v>
      </c>
      <c r="D24" s="29">
        <v>0</v>
      </c>
      <c r="E24" s="29">
        <v>0</v>
      </c>
      <c r="F24" s="29">
        <v>231071.04</v>
      </c>
      <c r="G24" s="29">
        <v>105282.5</v>
      </c>
      <c r="H24" s="29">
        <v>118122.59</v>
      </c>
      <c r="I24" s="29">
        <v>0</v>
      </c>
      <c r="J24" s="29">
        <f>SUM(D24:G24)*J5</f>
        <v>25226.515500000001</v>
      </c>
      <c r="K24" s="39"/>
    </row>
    <row r="25" spans="1:11" s="6" customFormat="1" ht="12.75" x14ac:dyDescent="0.2">
      <c r="A25" s="36">
        <v>5</v>
      </c>
      <c r="B25" s="67">
        <v>29192</v>
      </c>
      <c r="C25" s="67">
        <v>2312.6</v>
      </c>
      <c r="D25" s="29">
        <v>0</v>
      </c>
      <c r="E25" s="29">
        <v>0</v>
      </c>
      <c r="F25" s="29">
        <v>234190.49</v>
      </c>
      <c r="G25" s="29">
        <v>112828.63</v>
      </c>
      <c r="H25" s="29">
        <v>123419.33</v>
      </c>
      <c r="I25" s="29">
        <v>0</v>
      </c>
      <c r="J25" s="29">
        <f>SUM(D25:G25)*J5</f>
        <v>26026.433999999997</v>
      </c>
      <c r="K25" s="39"/>
    </row>
    <row r="26" spans="1:11" s="6" customFormat="1" ht="12.75" x14ac:dyDescent="0.2">
      <c r="A26" s="36">
        <v>6</v>
      </c>
      <c r="B26" s="67">
        <v>29192</v>
      </c>
      <c r="C26" s="67">
        <v>2312.6</v>
      </c>
      <c r="D26" s="29">
        <v>0</v>
      </c>
      <c r="E26" s="29">
        <v>0</v>
      </c>
      <c r="F26" s="29">
        <v>237352.07</v>
      </c>
      <c r="G26" s="29">
        <v>117021.21</v>
      </c>
      <c r="H26" s="29">
        <v>131237.51</v>
      </c>
      <c r="I26" s="29">
        <v>0</v>
      </c>
      <c r="J26" s="29">
        <f>SUM(D26:G26)*J5</f>
        <v>26577.996000000003</v>
      </c>
      <c r="K26" s="39"/>
    </row>
    <row r="27" spans="1:11" s="6" customFormat="1" ht="12.75" x14ac:dyDescent="0.2">
      <c r="A27" s="36">
        <v>7</v>
      </c>
      <c r="B27" s="67">
        <v>29192</v>
      </c>
      <c r="C27" s="67">
        <v>2312.6</v>
      </c>
      <c r="D27" s="29">
        <v>0</v>
      </c>
      <c r="E27" s="29">
        <v>0</v>
      </c>
      <c r="F27" s="29">
        <v>240556.32</v>
      </c>
      <c r="G27" s="29">
        <v>116843.4</v>
      </c>
      <c r="H27" s="29">
        <v>135706.22</v>
      </c>
      <c r="I27" s="29">
        <v>0</v>
      </c>
      <c r="J27" s="29">
        <f>SUM(D27:G27)*J5</f>
        <v>26804.978999999996</v>
      </c>
      <c r="K27" s="39"/>
    </row>
    <row r="28" spans="1:11" s="6" customFormat="1" ht="12.75" x14ac:dyDescent="0.2">
      <c r="A28" s="36">
        <v>8</v>
      </c>
      <c r="B28" s="67">
        <v>29192</v>
      </c>
      <c r="C28" s="67">
        <v>2312.6</v>
      </c>
      <c r="D28" s="29">
        <v>0</v>
      </c>
      <c r="E28" s="29">
        <v>0</v>
      </c>
      <c r="F28" s="29">
        <v>243803.83</v>
      </c>
      <c r="G28" s="29">
        <v>120131.97</v>
      </c>
      <c r="H28" s="29">
        <v>135808.69</v>
      </c>
      <c r="I28" s="29">
        <v>0</v>
      </c>
      <c r="J28" s="29">
        <f>SUM(D28:G28)*J5</f>
        <v>27295.184999999998</v>
      </c>
      <c r="K28" s="39"/>
    </row>
    <row r="29" spans="1:11" s="6" customFormat="1" ht="12.75" x14ac:dyDescent="0.2">
      <c r="A29" s="36">
        <v>9</v>
      </c>
      <c r="B29" s="67">
        <v>29192</v>
      </c>
      <c r="C29" s="67">
        <v>2312.6</v>
      </c>
      <c r="D29" s="29">
        <v>0</v>
      </c>
      <c r="E29" s="29">
        <v>0</v>
      </c>
      <c r="F29" s="29">
        <v>247095.18</v>
      </c>
      <c r="G29" s="29">
        <v>124839.77</v>
      </c>
      <c r="H29" s="29">
        <v>139381.74</v>
      </c>
      <c r="I29" s="29">
        <v>0</v>
      </c>
      <c r="J29" s="29">
        <f>SUM(D29:G29)*J5</f>
        <v>27895.12125</v>
      </c>
      <c r="K29" s="39"/>
    </row>
    <row r="30" spans="1:11" s="6" customFormat="1" ht="12.75" x14ac:dyDescent="0.2">
      <c r="A30" s="36">
        <v>10</v>
      </c>
      <c r="B30" s="67">
        <v>29192</v>
      </c>
      <c r="C30" s="67">
        <v>2312.6</v>
      </c>
      <c r="D30" s="29">
        <v>0</v>
      </c>
      <c r="E30" s="29">
        <v>0</v>
      </c>
      <c r="F30" s="29">
        <v>250430.97</v>
      </c>
      <c r="G30" s="29">
        <v>132755.75</v>
      </c>
      <c r="H30" s="29">
        <v>144378.28</v>
      </c>
      <c r="I30" s="29">
        <v>0</v>
      </c>
      <c r="J30" s="29">
        <f>SUM(D30:G30)*J5</f>
        <v>28739.003999999997</v>
      </c>
      <c r="K30" s="39"/>
    </row>
    <row r="31" spans="1:11" s="6" customFormat="1" ht="12.75" x14ac:dyDescent="0.2">
      <c r="A31" s="36">
        <v>11</v>
      </c>
      <c r="B31" s="67">
        <v>29192</v>
      </c>
      <c r="C31" s="67">
        <v>2312.6</v>
      </c>
      <c r="D31" s="29">
        <v>0</v>
      </c>
      <c r="E31" s="29">
        <v>0</v>
      </c>
      <c r="F31" s="29">
        <v>253811.78</v>
      </c>
      <c r="G31" s="29">
        <v>140956.84</v>
      </c>
      <c r="H31" s="29">
        <v>152587.35</v>
      </c>
      <c r="I31" s="29">
        <v>0</v>
      </c>
      <c r="J31" s="29">
        <f>SUM(D31:G31)*J5</f>
        <v>29607.646499999999</v>
      </c>
      <c r="K31" s="39"/>
    </row>
    <row r="32" spans="1:11" s="6" customFormat="1" ht="12.75" x14ac:dyDescent="0.2">
      <c r="A32" s="36">
        <v>12</v>
      </c>
      <c r="B32" s="67">
        <v>29192</v>
      </c>
      <c r="C32" s="67">
        <v>2312.6</v>
      </c>
      <c r="D32" s="29">
        <v>0</v>
      </c>
      <c r="E32" s="29">
        <v>0</v>
      </c>
      <c r="F32" s="29">
        <v>257238.25</v>
      </c>
      <c r="G32" s="29">
        <v>145586.17000000001</v>
      </c>
      <c r="H32" s="29">
        <v>161085.9</v>
      </c>
      <c r="I32" s="29">
        <v>0</v>
      </c>
      <c r="J32" s="29">
        <f>SUM(D32:G32)*J5</f>
        <v>30211.8315</v>
      </c>
      <c r="K32" s="39"/>
    </row>
    <row r="33" spans="1:11" s="6" customFormat="1" ht="12.75" x14ac:dyDescent="0.2">
      <c r="A33" s="36">
        <v>13</v>
      </c>
      <c r="B33" s="67">
        <v>29192</v>
      </c>
      <c r="C33" s="67">
        <v>2312.6</v>
      </c>
      <c r="D33" s="29">
        <v>0</v>
      </c>
      <c r="E33" s="29">
        <v>0</v>
      </c>
      <c r="F33" s="29">
        <v>260710.96</v>
      </c>
      <c r="G33" s="29">
        <v>149382.65</v>
      </c>
      <c r="H33" s="29">
        <v>166017.17000000001</v>
      </c>
      <c r="I33" s="29">
        <v>0</v>
      </c>
      <c r="J33" s="29">
        <f>SUM(D33:G33)*J5</f>
        <v>30757.020749999996</v>
      </c>
      <c r="K33" s="39"/>
    </row>
    <row r="34" spans="1:11" s="6" customFormat="1" ht="12.75" x14ac:dyDescent="0.2">
      <c r="A34" s="36">
        <v>14</v>
      </c>
      <c r="B34" s="67">
        <v>29192</v>
      </c>
      <c r="C34" s="67">
        <v>2312.6</v>
      </c>
      <c r="D34" s="29">
        <v>0</v>
      </c>
      <c r="E34" s="29">
        <v>0</v>
      </c>
      <c r="F34" s="29">
        <v>264230.56</v>
      </c>
      <c r="G34" s="29">
        <v>157746.76999999999</v>
      </c>
      <c r="H34" s="29">
        <v>170120.11</v>
      </c>
      <c r="I34" s="29">
        <v>0</v>
      </c>
      <c r="J34" s="29">
        <f>SUM(D34:G34)*J5</f>
        <v>31648.299749999995</v>
      </c>
      <c r="K34" s="39"/>
    </row>
    <row r="35" spans="1:11" s="6" customFormat="1" ht="12.75" x14ac:dyDescent="0.2">
      <c r="A35" s="36">
        <v>15</v>
      </c>
      <c r="B35" s="67">
        <v>29192</v>
      </c>
      <c r="C35" s="67">
        <v>2312.6</v>
      </c>
      <c r="D35" s="29">
        <v>0</v>
      </c>
      <c r="E35" s="29">
        <v>0</v>
      </c>
      <c r="F35" s="29">
        <v>267797.67</v>
      </c>
      <c r="G35" s="29">
        <v>165496.98000000001</v>
      </c>
      <c r="H35" s="29">
        <v>178795.29</v>
      </c>
      <c r="I35" s="29">
        <v>0</v>
      </c>
      <c r="J35" s="29">
        <f>SUM(D35:G35)*J5</f>
        <v>32497.098750000001</v>
      </c>
      <c r="K35" s="39"/>
    </row>
    <row r="36" spans="1:11" s="6" customFormat="1" ht="12.75" x14ac:dyDescent="0.2">
      <c r="A36" s="36">
        <v>16</v>
      </c>
      <c r="B36" s="67">
        <v>29192</v>
      </c>
      <c r="C36" s="67">
        <v>2312.6</v>
      </c>
      <c r="D36" s="29">
        <v>0</v>
      </c>
      <c r="E36" s="29">
        <v>0</v>
      </c>
      <c r="F36" s="29">
        <v>271412.94</v>
      </c>
      <c r="G36" s="29">
        <v>172098.37</v>
      </c>
      <c r="H36" s="29">
        <v>186861.24</v>
      </c>
      <c r="I36" s="29">
        <v>0</v>
      </c>
      <c r="J36" s="29">
        <f>SUM(D36:G36)*J5</f>
        <v>33263.348249999995</v>
      </c>
      <c r="K36" s="39"/>
    </row>
    <row r="37" spans="1:11" s="6" customFormat="1" ht="12.75" x14ac:dyDescent="0.2">
      <c r="A37" s="36">
        <v>17</v>
      </c>
      <c r="B37" s="67">
        <v>29192</v>
      </c>
      <c r="C37" s="67">
        <v>2312.6</v>
      </c>
      <c r="D37" s="29">
        <v>0</v>
      </c>
      <c r="E37" s="29">
        <v>0</v>
      </c>
      <c r="F37" s="29">
        <v>275077.01</v>
      </c>
      <c r="G37" s="29">
        <v>183740.11</v>
      </c>
      <c r="H37" s="29">
        <v>193783.09</v>
      </c>
      <c r="I37" s="29">
        <v>0</v>
      </c>
      <c r="J37" s="29">
        <f>SUM(D37:G37)*J5</f>
        <v>34411.284</v>
      </c>
      <c r="K37" s="39"/>
    </row>
    <row r="38" spans="1:11" s="6" customFormat="1" ht="12.75" x14ac:dyDescent="0.2">
      <c r="A38" s="36">
        <v>18</v>
      </c>
      <c r="B38" s="67">
        <v>29192</v>
      </c>
      <c r="C38" s="67">
        <v>2312.6</v>
      </c>
      <c r="D38" s="29">
        <v>0</v>
      </c>
      <c r="E38" s="29">
        <v>0</v>
      </c>
      <c r="F38" s="29">
        <v>278790.55</v>
      </c>
      <c r="G38" s="29">
        <v>190002.93</v>
      </c>
      <c r="H38" s="29">
        <v>205750.1</v>
      </c>
      <c r="I38" s="29">
        <v>0</v>
      </c>
      <c r="J38" s="29">
        <f>SUM(D38:G38)*J5</f>
        <v>35159.510999999999</v>
      </c>
      <c r="K38" s="39"/>
    </row>
    <row r="39" spans="1:11" s="6" customFormat="1" ht="12.75" x14ac:dyDescent="0.2">
      <c r="A39" s="36">
        <v>19</v>
      </c>
      <c r="B39" s="67">
        <v>29192</v>
      </c>
      <c r="C39" s="67">
        <v>2312.6</v>
      </c>
      <c r="D39" s="29">
        <v>0</v>
      </c>
      <c r="E39" s="29">
        <v>0</v>
      </c>
      <c r="F39" s="29">
        <v>282554.23</v>
      </c>
      <c r="G39" s="29">
        <v>194278</v>
      </c>
      <c r="H39" s="29">
        <v>212343.07</v>
      </c>
      <c r="I39" s="29">
        <v>0</v>
      </c>
      <c r="J39" s="29">
        <f>SUM(D39:G39)*J5</f>
        <v>35762.417249999999</v>
      </c>
      <c r="K39" s="39"/>
    </row>
    <row r="40" spans="1:11" s="6" customFormat="1" ht="12.75" x14ac:dyDescent="0.2">
      <c r="A40" s="36">
        <v>20</v>
      </c>
      <c r="B40" s="67">
        <v>29192</v>
      </c>
      <c r="C40" s="67">
        <v>2312.6</v>
      </c>
      <c r="D40" s="29">
        <v>0</v>
      </c>
      <c r="E40" s="29">
        <v>0</v>
      </c>
      <c r="F40" s="29">
        <v>286368.71000000002</v>
      </c>
      <c r="G40" s="29">
        <v>198649.25</v>
      </c>
      <c r="H40" s="29">
        <v>216953.24</v>
      </c>
      <c r="I40" s="29">
        <v>0</v>
      </c>
      <c r="J40" s="29">
        <f>SUM(D40:G40)*J5</f>
        <v>36376.347000000002</v>
      </c>
      <c r="K40" s="39"/>
    </row>
    <row r="41" spans="1:11" s="6" customFormat="1" ht="12.75" x14ac:dyDescent="0.2">
      <c r="A41" s="36">
        <v>21</v>
      </c>
      <c r="B41" s="67">
        <v>29192</v>
      </c>
      <c r="C41" s="67">
        <v>2312.6</v>
      </c>
      <c r="D41" s="29">
        <v>0</v>
      </c>
      <c r="E41" s="29">
        <v>0</v>
      </c>
      <c r="F41" s="29">
        <v>290234.68</v>
      </c>
      <c r="G41" s="29">
        <v>203118.86</v>
      </c>
      <c r="H41" s="29">
        <v>221664.63</v>
      </c>
      <c r="I41" s="29">
        <v>0</v>
      </c>
      <c r="J41" s="29">
        <f>SUM(D41:G41)*J5</f>
        <v>37001.515499999994</v>
      </c>
      <c r="K41" s="39"/>
    </row>
    <row r="42" spans="1:11" s="6" customFormat="1" ht="12.75" x14ac:dyDescent="0.2">
      <c r="A42" s="36">
        <v>22</v>
      </c>
      <c r="B42" s="67">
        <v>29192</v>
      </c>
      <c r="C42" s="67">
        <v>2312.6</v>
      </c>
      <c r="D42" s="29">
        <v>0</v>
      </c>
      <c r="E42" s="29">
        <v>0</v>
      </c>
      <c r="F42" s="29">
        <v>294152.86</v>
      </c>
      <c r="G42" s="29">
        <v>207689.04</v>
      </c>
      <c r="H42" s="29">
        <v>226479.46</v>
      </c>
      <c r="I42" s="29">
        <v>0</v>
      </c>
      <c r="J42" s="29">
        <f>SUM(D42:G42)*J5</f>
        <v>37638.142500000002</v>
      </c>
      <c r="K42" s="39"/>
    </row>
    <row r="43" spans="1:11" s="6" customFormat="1" ht="12.75" x14ac:dyDescent="0.2">
      <c r="A43" s="36">
        <v>23</v>
      </c>
      <c r="B43" s="67">
        <v>29192</v>
      </c>
      <c r="C43" s="67">
        <v>2312.6</v>
      </c>
      <c r="D43" s="29">
        <v>0</v>
      </c>
      <c r="E43" s="29">
        <v>0</v>
      </c>
      <c r="F43" s="29">
        <v>298123.92</v>
      </c>
      <c r="G43" s="29">
        <v>212362.05</v>
      </c>
      <c r="H43" s="29">
        <v>231400.05</v>
      </c>
      <c r="I43" s="29">
        <v>0</v>
      </c>
      <c r="J43" s="29">
        <f>SUM(D43:G43)*J5</f>
        <v>38286.447749999999</v>
      </c>
      <c r="K43" s="39"/>
    </row>
    <row r="44" spans="1:11" s="6" customFormat="1" ht="12.75" x14ac:dyDescent="0.2">
      <c r="A44" s="36">
        <v>24</v>
      </c>
      <c r="B44" s="67">
        <v>29192</v>
      </c>
      <c r="C44" s="67">
        <v>2312.6</v>
      </c>
      <c r="D44" s="29">
        <v>0</v>
      </c>
      <c r="E44" s="29">
        <v>0</v>
      </c>
      <c r="F44" s="29">
        <v>302148.59000000003</v>
      </c>
      <c r="G44" s="29">
        <v>217140.19</v>
      </c>
      <c r="H44" s="29">
        <v>236428.72</v>
      </c>
      <c r="I44" s="29">
        <v>0</v>
      </c>
      <c r="J44" s="29">
        <f>SUM(D44:G44)*J5</f>
        <v>38946.658499999998</v>
      </c>
      <c r="K44" s="39"/>
    </row>
    <row r="45" spans="1:11" s="6" customFormat="1" ht="12.75" x14ac:dyDescent="0.2">
      <c r="A45" s="36">
        <v>25</v>
      </c>
      <c r="B45" s="67">
        <v>29192</v>
      </c>
      <c r="C45" s="67">
        <v>2312.6</v>
      </c>
      <c r="D45" s="29">
        <v>0</v>
      </c>
      <c r="E45" s="29">
        <v>0</v>
      </c>
      <c r="F45" s="29">
        <v>306227.59999999998</v>
      </c>
      <c r="G45" s="29">
        <v>222025.85</v>
      </c>
      <c r="H45" s="29">
        <v>241567.87</v>
      </c>
      <c r="I45" s="29">
        <v>0</v>
      </c>
      <c r="J45" s="29">
        <f>SUM(D45:G45)*J5</f>
        <v>39619.008749999994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360218.45605412015</v>
      </c>
      <c r="C51" s="67">
        <f>C21+NPV(J3,C22:C50)</f>
        <v>28536.626523388539</v>
      </c>
      <c r="D51" s="29">
        <f>D21+NPV(J3,D22:D50)</f>
        <v>0</v>
      </c>
      <c r="E51" s="29">
        <f>E21+NPV(J3,E22:E50)</f>
        <v>0</v>
      </c>
      <c r="F51" s="29">
        <f>F21+NPV(J3,F22:F50)</f>
        <v>3085745.0685927803</v>
      </c>
      <c r="G51" s="29">
        <f>G21+NPV(J3,G22:G50)</f>
        <v>1669554.4119675099</v>
      </c>
      <c r="H51" s="29">
        <f>H21+NPV(J3,H22:H50)</f>
        <v>1838151.8818325414</v>
      </c>
      <c r="I51" s="29">
        <f>I21+NPV(J3,I22:I50)</f>
        <v>0</v>
      </c>
      <c r="J51" s="29">
        <f>J21+NPV(J3,J22:J50)</f>
        <v>356647.46104202181</v>
      </c>
      <c r="K51" s="39"/>
    </row>
    <row r="52" spans="1:11" s="6" customFormat="1" ht="12.75" x14ac:dyDescent="0.2">
      <c r="A52" s="38" t="s">
        <v>35</v>
      </c>
      <c r="B52" s="56">
        <f>B21+NPV(J4,B22:B50)</f>
        <v>569019.65298501402</v>
      </c>
      <c r="C52" s="56">
        <f>C21+NPV(J4,C22:C50)</f>
        <v>45077.92715446504</v>
      </c>
      <c r="D52" s="29">
        <f>D21+NPV(J4,D22:D50)</f>
        <v>0</v>
      </c>
      <c r="E52" s="29">
        <f>E21+NPV(J4,E22:E50)</f>
        <v>0</v>
      </c>
      <c r="F52" s="29">
        <f>F21+NPV(J4,F22:F50)</f>
        <v>5028933.4119681688</v>
      </c>
      <c r="G52" s="29">
        <f>G21+NPV(J4,G22:G50)</f>
        <v>2892853.406980129</v>
      </c>
      <c r="H52" s="29">
        <f>H21+NPV(J4,H22:H50)</f>
        <v>3174151.3694677134</v>
      </c>
      <c r="I52" s="29">
        <f>I21+NPV(J4,I22:I50)</f>
        <v>0</v>
      </c>
      <c r="J52" s="29">
        <f>J21+NPV(J4,J22:J50)</f>
        <v>594134.01142112224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AC8B-AE35-4EBD-948D-184CD5D6BCD9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60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56187.275502360062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22794.68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22424.080000000002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52965.727425407444</v>
      </c>
      <c r="D11" s="28">
        <f>SUM(D51:G51)</f>
        <v>15187.840542797225</v>
      </c>
      <c r="E11" s="28">
        <f>SUM(D51:G51)</f>
        <v>15187.840542797225</v>
      </c>
      <c r="F11" s="28">
        <f>SUM(D51:G51)+I51+C8</f>
        <v>31938.602813413512</v>
      </c>
      <c r="G11" s="29">
        <f>SUM(D52:G52)+I52+J52</f>
        <v>43779.722908219948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22794.68</v>
      </c>
      <c r="D12" s="55">
        <f>H51+C5+C7</f>
        <v>92402.240657151226</v>
      </c>
      <c r="E12" s="55">
        <f>C5+C7</f>
        <v>78611.355502360064</v>
      </c>
      <c r="F12" s="55">
        <f>C5+C6</f>
        <v>78981.95550236007</v>
      </c>
      <c r="G12" s="55">
        <f>C5+C6</f>
        <v>78981.95550236007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30171.047425407443</v>
      </c>
      <c r="D13" s="28">
        <f>D11-D12</f>
        <v>-77214.400114354008</v>
      </c>
      <c r="E13" s="28">
        <f>E11-E12</f>
        <v>-63423.514959562839</v>
      </c>
      <c r="F13" s="28">
        <f>F11-F12</f>
        <v>-47043.352688946557</v>
      </c>
      <c r="G13" s="28">
        <f>G11-G12</f>
        <v>-35202.232594140121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2.323600393837836</v>
      </c>
      <c r="D14" s="45">
        <f t="shared" ref="D14:G14" si="0">IFERROR(D11/D12,0)</f>
        <v>0.16436658283157987</v>
      </c>
      <c r="E14" s="45">
        <f t="shared" si="0"/>
        <v>0.19320161121431439</v>
      </c>
      <c r="F14" s="45">
        <f t="shared" si="0"/>
        <v>0.40437847620092354</v>
      </c>
      <c r="G14" s="45">
        <f t="shared" si="0"/>
        <v>0.55430031618945874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>
        <f>IFERROR(C12/B51,"")</f>
        <v>7.9433055532177752</v>
      </c>
      <c r="D15" s="54">
        <f>IFERROR(D12/B51,"")</f>
        <v>32.199584786525392</v>
      </c>
      <c r="E15" s="54">
        <f>IFERROR(E12/B51,"")</f>
        <v>27.393848771198954</v>
      </c>
      <c r="F15" s="54">
        <f>IFERROR(F12/B51,"")</f>
        <v>27.52299245902535</v>
      </c>
      <c r="G15" s="54">
        <f>IFERROR(G12/B52,"")</f>
        <v>20.205053405332709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307.16543999999999</v>
      </c>
      <c r="C21" s="67">
        <v>3.2645499999999998</v>
      </c>
      <c r="D21" s="29">
        <v>0</v>
      </c>
      <c r="E21" s="29">
        <v>0</v>
      </c>
      <c r="F21" s="29">
        <v>313.33</v>
      </c>
      <c r="G21" s="29">
        <v>920.88</v>
      </c>
      <c r="H21" s="29">
        <v>1075.6600000000001</v>
      </c>
      <c r="I21" s="29">
        <v>2239.6</v>
      </c>
      <c r="J21" s="29">
        <f>SUM(D21:G21)*J5</f>
        <v>92.565749999999994</v>
      </c>
    </row>
    <row r="22" spans="1:11" s="6" customFormat="1" ht="12.75" x14ac:dyDescent="0.2">
      <c r="A22" s="3">
        <v>2</v>
      </c>
      <c r="B22" s="67">
        <v>307.16543999999999</v>
      </c>
      <c r="C22" s="67">
        <v>3.2645499999999998</v>
      </c>
      <c r="D22" s="29">
        <v>0</v>
      </c>
      <c r="E22" s="29">
        <v>0</v>
      </c>
      <c r="F22" s="29">
        <v>317.56</v>
      </c>
      <c r="G22" s="29">
        <v>1009.79</v>
      </c>
      <c r="H22" s="29">
        <v>1167.03</v>
      </c>
      <c r="I22" s="29">
        <v>2239.6</v>
      </c>
      <c r="J22" s="29">
        <f>SUM(D22:G22)*J5</f>
        <v>99.551249999999996</v>
      </c>
    </row>
    <row r="23" spans="1:11" s="6" customFormat="1" ht="12.75" x14ac:dyDescent="0.2">
      <c r="A23" s="3">
        <v>3</v>
      </c>
      <c r="B23" s="67">
        <v>307.16543999999999</v>
      </c>
      <c r="C23" s="67">
        <v>3.2645499999999998</v>
      </c>
      <c r="D23" s="29">
        <v>0</v>
      </c>
      <c r="E23" s="29">
        <v>0</v>
      </c>
      <c r="F23" s="29">
        <v>321.85000000000002</v>
      </c>
      <c r="G23" s="29">
        <v>1061.8599999999999</v>
      </c>
      <c r="H23" s="29">
        <v>1259.6600000000001</v>
      </c>
      <c r="I23" s="29">
        <v>2239.6</v>
      </c>
      <c r="J23" s="29">
        <f>SUM(D23:G23)*J5</f>
        <v>103.77825</v>
      </c>
    </row>
    <row r="24" spans="1:11" s="6" customFormat="1" ht="12.75" x14ac:dyDescent="0.2">
      <c r="A24" s="36">
        <v>4</v>
      </c>
      <c r="B24" s="67">
        <v>307.16543999999999</v>
      </c>
      <c r="C24" s="67">
        <v>3.2645499999999998</v>
      </c>
      <c r="D24" s="29">
        <v>0</v>
      </c>
      <c r="E24" s="29">
        <v>0</v>
      </c>
      <c r="F24" s="29">
        <v>326.19</v>
      </c>
      <c r="G24" s="29">
        <v>1114.22</v>
      </c>
      <c r="H24" s="29">
        <v>1315.48</v>
      </c>
      <c r="I24" s="29">
        <v>2239.6</v>
      </c>
      <c r="J24" s="29">
        <f>SUM(D24:G24)*J5</f>
        <v>108.03075</v>
      </c>
      <c r="K24" s="39"/>
    </row>
    <row r="25" spans="1:11" s="6" customFormat="1" ht="12.75" x14ac:dyDescent="0.2">
      <c r="A25" s="36">
        <v>5</v>
      </c>
      <c r="B25" s="67">
        <v>307.16543999999999</v>
      </c>
      <c r="C25" s="67">
        <v>3.2645499999999998</v>
      </c>
      <c r="D25" s="29">
        <v>0</v>
      </c>
      <c r="E25" s="29">
        <v>0</v>
      </c>
      <c r="F25" s="29">
        <v>330.6</v>
      </c>
      <c r="G25" s="29">
        <v>1190.68</v>
      </c>
      <c r="H25" s="29">
        <v>1371.62</v>
      </c>
      <c r="I25" s="29">
        <v>2239.6</v>
      </c>
      <c r="J25" s="29">
        <f>SUM(D25:G25)*J5</f>
        <v>114.09600000000002</v>
      </c>
      <c r="K25" s="39"/>
    </row>
    <row r="26" spans="1:11" s="6" customFormat="1" ht="12.75" x14ac:dyDescent="0.2">
      <c r="A26" s="36">
        <v>6</v>
      </c>
      <c r="B26" s="67">
        <v>307.16543999999999</v>
      </c>
      <c r="C26" s="67">
        <v>3.2645499999999998</v>
      </c>
      <c r="D26" s="29">
        <v>0</v>
      </c>
      <c r="E26" s="29">
        <v>0</v>
      </c>
      <c r="F26" s="29">
        <v>335.06</v>
      </c>
      <c r="G26" s="29">
        <v>1236.3</v>
      </c>
      <c r="H26" s="29">
        <v>1451.96</v>
      </c>
      <c r="I26" s="29">
        <v>2239.6</v>
      </c>
      <c r="J26" s="29">
        <f>SUM(D26:G26)*J5</f>
        <v>117.85199999999999</v>
      </c>
      <c r="K26" s="39"/>
    </row>
    <row r="27" spans="1:11" s="6" customFormat="1" ht="12.75" x14ac:dyDescent="0.2">
      <c r="A27" s="36">
        <v>7</v>
      </c>
      <c r="B27" s="67">
        <v>307.16543999999999</v>
      </c>
      <c r="C27" s="67">
        <v>3.2645499999999998</v>
      </c>
      <c r="D27" s="29">
        <v>0</v>
      </c>
      <c r="E27" s="29">
        <v>0</v>
      </c>
      <c r="F27" s="29">
        <v>339.59</v>
      </c>
      <c r="G27" s="29">
        <v>1233.98</v>
      </c>
      <c r="H27" s="29">
        <v>1501.5</v>
      </c>
      <c r="I27" s="29">
        <v>2239.6</v>
      </c>
      <c r="J27" s="29">
        <f>SUM(D27:G27)*J5</f>
        <v>118.01774999999999</v>
      </c>
      <c r="K27" s="39"/>
    </row>
    <row r="28" spans="1:11" s="6" customFormat="1" ht="12.75" x14ac:dyDescent="0.2">
      <c r="A28" s="36">
        <v>8</v>
      </c>
      <c r="B28" s="67">
        <v>307.16543999999999</v>
      </c>
      <c r="C28" s="67">
        <v>3.2645499999999998</v>
      </c>
      <c r="D28" s="29">
        <v>0</v>
      </c>
      <c r="E28" s="29">
        <v>0</v>
      </c>
      <c r="F28" s="29">
        <v>344.17</v>
      </c>
      <c r="G28" s="29">
        <v>1268</v>
      </c>
      <c r="H28" s="29">
        <v>1503.16</v>
      </c>
      <c r="I28" s="29">
        <v>2239.6</v>
      </c>
      <c r="J28" s="29">
        <f>SUM(D28:G28)*J5</f>
        <v>120.91275</v>
      </c>
      <c r="K28" s="39"/>
    </row>
    <row r="29" spans="1:11" s="6" customFormat="1" ht="12.75" x14ac:dyDescent="0.2">
      <c r="A29" s="36">
        <v>9</v>
      </c>
      <c r="B29" s="67">
        <v>307.16543999999999</v>
      </c>
      <c r="C29" s="67">
        <v>3.2645499999999998</v>
      </c>
      <c r="D29" s="29">
        <v>0</v>
      </c>
      <c r="E29" s="29">
        <v>0</v>
      </c>
      <c r="F29" s="29">
        <v>348.82</v>
      </c>
      <c r="G29" s="29">
        <v>1317.16</v>
      </c>
      <c r="H29" s="29">
        <v>1541.21</v>
      </c>
      <c r="I29" s="29">
        <v>2239.6</v>
      </c>
      <c r="J29" s="29">
        <f>SUM(D29:G29)*J5</f>
        <v>124.9485</v>
      </c>
      <c r="K29" s="39"/>
    </row>
    <row r="30" spans="1:11" s="6" customFormat="1" ht="12.75" x14ac:dyDescent="0.2">
      <c r="A30" s="36">
        <v>10</v>
      </c>
      <c r="B30" s="67">
        <v>307.16543999999999</v>
      </c>
      <c r="C30" s="67">
        <v>3.2645499999999998</v>
      </c>
      <c r="D30" s="29">
        <v>0</v>
      </c>
      <c r="E30" s="29">
        <v>0</v>
      </c>
      <c r="F30" s="29">
        <v>353.51</v>
      </c>
      <c r="G30" s="29">
        <v>1400.71</v>
      </c>
      <c r="H30" s="29">
        <v>1594.47</v>
      </c>
      <c r="I30" s="29">
        <v>2239.6</v>
      </c>
      <c r="J30" s="29">
        <f>SUM(D30:G30)*J5</f>
        <v>131.56649999999999</v>
      </c>
      <c r="K30" s="39"/>
    </row>
    <row r="31" spans="1:11" s="6" customFormat="1" ht="12.75" x14ac:dyDescent="0.2">
      <c r="A31" s="36">
        <v>11</v>
      </c>
      <c r="B31" s="67">
        <v>150.79599999999999</v>
      </c>
      <c r="C31" s="67">
        <v>1.91448</v>
      </c>
      <c r="D31" s="29">
        <v>0</v>
      </c>
      <c r="E31" s="29">
        <v>0</v>
      </c>
      <c r="F31" s="29">
        <v>210.12</v>
      </c>
      <c r="G31" s="29">
        <v>736.3</v>
      </c>
      <c r="H31" s="29">
        <v>832.17</v>
      </c>
      <c r="I31" s="29">
        <v>0</v>
      </c>
      <c r="J31" s="29">
        <f>SUM(D31:G31)*J5</f>
        <v>70.981499999999997</v>
      </c>
      <c r="K31" s="39"/>
    </row>
    <row r="32" spans="1:11" s="6" customFormat="1" ht="12.75" x14ac:dyDescent="0.2">
      <c r="A32" s="36">
        <v>12</v>
      </c>
      <c r="B32" s="67">
        <v>150.79599999999999</v>
      </c>
      <c r="C32" s="67">
        <v>1.91448</v>
      </c>
      <c r="D32" s="29">
        <v>0</v>
      </c>
      <c r="E32" s="29">
        <v>0</v>
      </c>
      <c r="F32" s="29">
        <v>212.95</v>
      </c>
      <c r="G32" s="29">
        <v>761.51</v>
      </c>
      <c r="H32" s="29">
        <v>876.54</v>
      </c>
      <c r="I32" s="29">
        <v>0</v>
      </c>
      <c r="J32" s="29">
        <f>SUM(D32:G32)*J5</f>
        <v>73.084500000000006</v>
      </c>
      <c r="K32" s="39"/>
    </row>
    <row r="33" spans="1:11" s="6" customFormat="1" ht="12.75" x14ac:dyDescent="0.2">
      <c r="A33" s="36">
        <v>13</v>
      </c>
      <c r="B33" s="67">
        <v>150.79599999999999</v>
      </c>
      <c r="C33" s="67">
        <v>1.91448</v>
      </c>
      <c r="D33" s="29">
        <v>0</v>
      </c>
      <c r="E33" s="29">
        <v>0</v>
      </c>
      <c r="F33" s="29">
        <v>215.83</v>
      </c>
      <c r="G33" s="29">
        <v>779.89</v>
      </c>
      <c r="H33" s="29">
        <v>903.86</v>
      </c>
      <c r="I33" s="29">
        <v>0</v>
      </c>
      <c r="J33" s="29">
        <f>SUM(D33:G33)*J5</f>
        <v>74.679000000000002</v>
      </c>
      <c r="K33" s="39"/>
    </row>
    <row r="34" spans="1:11" s="6" customFormat="1" ht="12.75" x14ac:dyDescent="0.2">
      <c r="A34" s="36">
        <v>14</v>
      </c>
      <c r="B34" s="67">
        <v>150.79599999999999</v>
      </c>
      <c r="C34" s="67">
        <v>1.91448</v>
      </c>
      <c r="D34" s="29">
        <v>0</v>
      </c>
      <c r="E34" s="29">
        <v>0</v>
      </c>
      <c r="F34" s="29">
        <v>218.74</v>
      </c>
      <c r="G34" s="29">
        <v>822.7</v>
      </c>
      <c r="H34" s="29">
        <v>924.37</v>
      </c>
      <c r="I34" s="29">
        <v>0</v>
      </c>
      <c r="J34" s="29">
        <f>SUM(D34:G34)*J5</f>
        <v>78.108000000000004</v>
      </c>
      <c r="K34" s="39"/>
    </row>
    <row r="35" spans="1:11" s="6" customFormat="1" ht="12.75" x14ac:dyDescent="0.2">
      <c r="A35" s="36">
        <v>15</v>
      </c>
      <c r="B35" s="67">
        <v>150.79599999999999</v>
      </c>
      <c r="C35" s="67">
        <v>1.91448</v>
      </c>
      <c r="D35" s="29">
        <v>0</v>
      </c>
      <c r="E35" s="29">
        <v>0</v>
      </c>
      <c r="F35" s="29">
        <v>221.7</v>
      </c>
      <c r="G35" s="29">
        <v>865.04</v>
      </c>
      <c r="H35" s="29">
        <v>969.35</v>
      </c>
      <c r="I35" s="29">
        <v>0</v>
      </c>
      <c r="J35" s="29">
        <f>SUM(D35:G35)*J5</f>
        <v>81.505499999999998</v>
      </c>
      <c r="K35" s="39"/>
    </row>
    <row r="36" spans="1:11" s="6" customFormat="1" ht="12.75" x14ac:dyDescent="0.2">
      <c r="A36" s="36">
        <v>16</v>
      </c>
      <c r="B36" s="67">
        <v>150.79599999999999</v>
      </c>
      <c r="C36" s="67">
        <v>1.91448</v>
      </c>
      <c r="D36" s="29">
        <v>0</v>
      </c>
      <c r="E36" s="29">
        <v>0</v>
      </c>
      <c r="F36" s="29">
        <v>224.69</v>
      </c>
      <c r="G36" s="29">
        <v>896.96</v>
      </c>
      <c r="H36" s="29">
        <v>1013.9</v>
      </c>
      <c r="I36" s="29">
        <v>0</v>
      </c>
      <c r="J36" s="29">
        <f>SUM(D36:G36)*J5</f>
        <v>84.123750000000001</v>
      </c>
      <c r="K36" s="39"/>
    </row>
    <row r="37" spans="1:11" s="6" customFormat="1" ht="12.75" x14ac:dyDescent="0.2">
      <c r="A37" s="36">
        <v>17</v>
      </c>
      <c r="B37" s="67">
        <v>150.79599999999999</v>
      </c>
      <c r="C37" s="67">
        <v>1.91448</v>
      </c>
      <c r="D37" s="29">
        <v>0</v>
      </c>
      <c r="E37" s="29">
        <v>0</v>
      </c>
      <c r="F37" s="29">
        <v>227.72</v>
      </c>
      <c r="G37" s="29">
        <v>955.24</v>
      </c>
      <c r="H37" s="29">
        <v>1048.04</v>
      </c>
      <c r="I37" s="29">
        <v>0</v>
      </c>
      <c r="J37" s="29">
        <f>SUM(D37:G37)*J5</f>
        <v>88.721999999999994</v>
      </c>
      <c r="K37" s="39"/>
    </row>
    <row r="38" spans="1:11" s="6" customFormat="1" ht="12.75" x14ac:dyDescent="0.2">
      <c r="A38" s="36">
        <v>18</v>
      </c>
      <c r="B38" s="67">
        <v>150.79599999999999</v>
      </c>
      <c r="C38" s="67">
        <v>1.91448</v>
      </c>
      <c r="D38" s="29">
        <v>0</v>
      </c>
      <c r="E38" s="29">
        <v>0</v>
      </c>
      <c r="F38" s="29">
        <v>230.8</v>
      </c>
      <c r="G38" s="29">
        <v>992.3</v>
      </c>
      <c r="H38" s="29">
        <v>1108.5899999999999</v>
      </c>
      <c r="I38" s="29">
        <v>0</v>
      </c>
      <c r="J38" s="29">
        <f>SUM(D38:G38)*J5</f>
        <v>91.732499999999987</v>
      </c>
      <c r="K38" s="39"/>
    </row>
    <row r="39" spans="1:11" s="6" customFormat="1" ht="12.75" x14ac:dyDescent="0.2">
      <c r="A39" s="36">
        <v>19</v>
      </c>
      <c r="B39" s="67">
        <v>150.79599999999999</v>
      </c>
      <c r="C39" s="67">
        <v>1.91448</v>
      </c>
      <c r="D39" s="29">
        <v>0</v>
      </c>
      <c r="E39" s="29">
        <v>0</v>
      </c>
      <c r="F39" s="29">
        <v>233.91</v>
      </c>
      <c r="G39" s="29">
        <v>1014.63</v>
      </c>
      <c r="H39" s="29">
        <v>1147.95</v>
      </c>
      <c r="I39" s="29">
        <v>0</v>
      </c>
      <c r="J39" s="29">
        <f>SUM(D39:G39)*J5</f>
        <v>93.640499999999989</v>
      </c>
      <c r="K39" s="39"/>
    </row>
    <row r="40" spans="1:11" s="6" customFormat="1" ht="12.75" x14ac:dyDescent="0.2">
      <c r="A40" s="36">
        <v>20</v>
      </c>
      <c r="B40" s="67">
        <v>150.79599999999999</v>
      </c>
      <c r="C40" s="67">
        <v>1.91448</v>
      </c>
      <c r="D40" s="29">
        <v>0</v>
      </c>
      <c r="E40" s="29">
        <v>0</v>
      </c>
      <c r="F40" s="29">
        <v>237.07</v>
      </c>
      <c r="G40" s="29">
        <v>1037.45</v>
      </c>
      <c r="H40" s="29">
        <v>1172.6199999999999</v>
      </c>
      <c r="I40" s="29">
        <v>0</v>
      </c>
      <c r="J40" s="29">
        <f>SUM(D40:G40)*J5</f>
        <v>95.588999999999999</v>
      </c>
      <c r="K40" s="39"/>
    </row>
    <row r="41" spans="1:11" s="6" customFormat="1" ht="12.75" x14ac:dyDescent="0.2">
      <c r="A41" s="36">
        <v>21</v>
      </c>
      <c r="B41" s="67">
        <v>5.2959999999999994</v>
      </c>
      <c r="C41" s="67">
        <v>1.4480000000000002E-2</v>
      </c>
      <c r="D41" s="29">
        <v>0</v>
      </c>
      <c r="E41" s="29">
        <v>0</v>
      </c>
      <c r="F41" s="29">
        <v>1.82</v>
      </c>
      <c r="G41" s="29">
        <v>36.07</v>
      </c>
      <c r="H41" s="29">
        <v>40.9</v>
      </c>
      <c r="I41" s="29">
        <v>0</v>
      </c>
      <c r="J41" s="29">
        <f>SUM(D41:G41)*J5</f>
        <v>2.8417499999999998</v>
      </c>
      <c r="K41" s="39"/>
    </row>
    <row r="42" spans="1:11" s="6" customFormat="1" ht="12.75" x14ac:dyDescent="0.2">
      <c r="A42" s="36">
        <v>22</v>
      </c>
      <c r="B42" s="67">
        <v>5.2959999999999994</v>
      </c>
      <c r="C42" s="67">
        <v>1.4480000000000002E-2</v>
      </c>
      <c r="D42" s="29">
        <v>0</v>
      </c>
      <c r="E42" s="29">
        <v>0</v>
      </c>
      <c r="F42" s="29">
        <v>1.84</v>
      </c>
      <c r="G42" s="29">
        <v>36.880000000000003</v>
      </c>
      <c r="H42" s="29">
        <v>41.78</v>
      </c>
      <c r="I42" s="29">
        <v>0</v>
      </c>
      <c r="J42" s="29">
        <f>SUM(D42:G42)*J5</f>
        <v>2.9040000000000004</v>
      </c>
      <c r="K42" s="39"/>
    </row>
    <row r="43" spans="1:11" s="6" customFormat="1" ht="12.75" x14ac:dyDescent="0.2">
      <c r="A43" s="36">
        <v>23</v>
      </c>
      <c r="B43" s="67">
        <v>5.2959999999999994</v>
      </c>
      <c r="C43" s="67">
        <v>1.4480000000000002E-2</v>
      </c>
      <c r="D43" s="29">
        <v>0</v>
      </c>
      <c r="E43" s="29">
        <v>0</v>
      </c>
      <c r="F43" s="29">
        <v>1.87</v>
      </c>
      <c r="G43" s="29">
        <v>37.71</v>
      </c>
      <c r="H43" s="29">
        <v>42.68</v>
      </c>
      <c r="I43" s="29">
        <v>0</v>
      </c>
      <c r="J43" s="29">
        <f>SUM(D43:G43)*J5</f>
        <v>2.9684999999999997</v>
      </c>
      <c r="K43" s="39"/>
    </row>
    <row r="44" spans="1:11" s="6" customFormat="1" ht="12.75" x14ac:dyDescent="0.2">
      <c r="A44" s="36">
        <v>24</v>
      </c>
      <c r="B44" s="67">
        <v>5.2959999999999994</v>
      </c>
      <c r="C44" s="67">
        <v>1.4480000000000002E-2</v>
      </c>
      <c r="D44" s="29">
        <v>0</v>
      </c>
      <c r="E44" s="29">
        <v>0</v>
      </c>
      <c r="F44" s="29">
        <v>1.89</v>
      </c>
      <c r="G44" s="29">
        <v>38.56</v>
      </c>
      <c r="H44" s="29">
        <v>43.6</v>
      </c>
      <c r="I44" s="29">
        <v>0</v>
      </c>
      <c r="J44" s="29">
        <f>SUM(D44:G44)*J5</f>
        <v>3.0337499999999999</v>
      </c>
      <c r="K44" s="39"/>
    </row>
    <row r="45" spans="1:11" s="6" customFormat="1" ht="12.75" x14ac:dyDescent="0.2">
      <c r="A45" s="36">
        <v>25</v>
      </c>
      <c r="B45" s="67">
        <v>5.2959999999999994</v>
      </c>
      <c r="C45" s="67">
        <v>1.4480000000000002E-2</v>
      </c>
      <c r="D45" s="29">
        <v>0</v>
      </c>
      <c r="E45" s="29">
        <v>0</v>
      </c>
      <c r="F45" s="29">
        <v>1.92</v>
      </c>
      <c r="G45" s="29">
        <v>39.42</v>
      </c>
      <c r="H45" s="29">
        <v>44.53</v>
      </c>
      <c r="I45" s="29">
        <v>0</v>
      </c>
      <c r="J45" s="29">
        <f>SUM(D45:G45)*J5</f>
        <v>3.1005000000000003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2869.6718069426452</v>
      </c>
      <c r="C51" s="67">
        <f>C21+NPV(J3,C22:C50)</f>
        <v>31.623955041486042</v>
      </c>
      <c r="D51" s="29">
        <f>D21+NPV(J3,D22:D50)</f>
        <v>0</v>
      </c>
      <c r="E51" s="29">
        <f>E21+NPV(J3,E22:E50)</f>
        <v>0</v>
      </c>
      <c r="F51" s="29">
        <f>F21+NPV(J3,F22:F50)</f>
        <v>3307.0308811887526</v>
      </c>
      <c r="G51" s="29">
        <f>G21+NPV(J3,G22:G50)</f>
        <v>11880.809661608473</v>
      </c>
      <c r="H51" s="29">
        <f>H21+NPV(J3,H22:H50)</f>
        <v>13790.885154791156</v>
      </c>
      <c r="I51" s="29">
        <f>I21+NPV(J3,I22:I50)</f>
        <v>16750.762270616287</v>
      </c>
      <c r="J51" s="29">
        <f>J21+NPV(J3,J22:J50)</f>
        <v>1139.0880407097914</v>
      </c>
      <c r="K51" s="39"/>
    </row>
    <row r="52" spans="1:11" s="6" customFormat="1" ht="12.75" x14ac:dyDescent="0.2">
      <c r="A52" s="38" t="s">
        <v>35</v>
      </c>
      <c r="B52" s="56">
        <f>B21+NPV(J4,B22:B50)</f>
        <v>3909.0198831899352</v>
      </c>
      <c r="C52" s="56">
        <f>C21+NPV(J4,C22:C50)</f>
        <v>43.694299334676998</v>
      </c>
      <c r="D52" s="29">
        <f>D21+NPV(J4,D22:D50)</f>
        <v>0</v>
      </c>
      <c r="E52" s="29">
        <f>E21+NPV(J4,E22:E50)</f>
        <v>0</v>
      </c>
      <c r="F52" s="29">
        <f>F21+NPV(J4,F22:F50)</f>
        <v>4652.7776428423767</v>
      </c>
      <c r="G52" s="29">
        <f>G21+NPV(J4,G22:G50)</f>
        <v>17145.580246305442</v>
      </c>
      <c r="H52" s="29">
        <f>H21+NPV(J4,H22:H50)</f>
        <v>19817.460575828049</v>
      </c>
      <c r="I52" s="29">
        <f>I21+NPV(J4,I22:I50)</f>
        <v>20346.488177386051</v>
      </c>
      <c r="J52" s="29">
        <f>J21+NPV(J4,J22:J50)</f>
        <v>1634.8768416860867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8D72-8D75-4660-A5D4-4314EF1C6A37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61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45990.008733574112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0</v>
      </c>
      <c r="D12" s="55">
        <f>H51+C5+C7</f>
        <v>45990.008733574112</v>
      </c>
      <c r="E12" s="55">
        <f>C5+C7</f>
        <v>45990.008733574112</v>
      </c>
      <c r="F12" s="55">
        <f>C5+C6</f>
        <v>45990.008733574112</v>
      </c>
      <c r="G12" s="55">
        <f>C5+C6</f>
        <v>45990.008733574112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0</v>
      </c>
      <c r="D13" s="28">
        <f>D11-D12</f>
        <v>-45990.008733574112</v>
      </c>
      <c r="E13" s="28">
        <f>E11-E12</f>
        <v>-45990.008733574112</v>
      </c>
      <c r="F13" s="28">
        <f>F11-F12</f>
        <v>-45990.008733574112</v>
      </c>
      <c r="G13" s="28">
        <f>G11-G12</f>
        <v>-45990.008733574112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IFERROR(G12/B52,"")</f>
        <v/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0</v>
      </c>
      <c r="C21" s="6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</row>
    <row r="22" spans="1:11" s="6" customFormat="1" ht="12.75" x14ac:dyDescent="0.2">
      <c r="A22" s="3">
        <v>2</v>
      </c>
      <c r="B22" s="67">
        <v>0</v>
      </c>
      <c r="C22" s="67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</row>
    <row r="23" spans="1:11" s="6" customFormat="1" ht="12.75" x14ac:dyDescent="0.2">
      <c r="A23" s="3">
        <v>3</v>
      </c>
      <c r="B23" s="67">
        <v>0</v>
      </c>
      <c r="C23" s="67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</row>
    <row r="24" spans="1:11" s="6" customFormat="1" ht="12.75" x14ac:dyDescent="0.2">
      <c r="A24" s="36">
        <v>4</v>
      </c>
      <c r="B24" s="67">
        <v>0</v>
      </c>
      <c r="C24" s="67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</row>
    <row r="25" spans="1:11" s="6" customFormat="1" ht="12.75" x14ac:dyDescent="0.2">
      <c r="A25" s="36">
        <v>5</v>
      </c>
      <c r="B25" s="67">
        <v>0</v>
      </c>
      <c r="C25" s="6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</row>
    <row r="26" spans="1:11" s="6" customFormat="1" ht="12.75" x14ac:dyDescent="0.2">
      <c r="A26" s="36">
        <v>6</v>
      </c>
      <c r="B26" s="67">
        <v>0</v>
      </c>
      <c r="C26" s="67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</row>
    <row r="27" spans="1:11" s="6" customFormat="1" ht="12.75" x14ac:dyDescent="0.2">
      <c r="A27" s="36">
        <v>7</v>
      </c>
      <c r="B27" s="67">
        <v>0</v>
      </c>
      <c r="C27" s="67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</row>
    <row r="28" spans="1:11" s="6" customFormat="1" ht="12.75" x14ac:dyDescent="0.2">
      <c r="A28" s="36">
        <v>8</v>
      </c>
      <c r="B28" s="67">
        <v>0</v>
      </c>
      <c r="C28" s="6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</row>
    <row r="29" spans="1:11" s="6" customFormat="1" ht="12.75" x14ac:dyDescent="0.2">
      <c r="A29" s="36">
        <v>9</v>
      </c>
      <c r="B29" s="67">
        <v>0</v>
      </c>
      <c r="C29" s="67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</row>
    <row r="30" spans="1:11" s="6" customFormat="1" ht="12.75" x14ac:dyDescent="0.2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2.75" x14ac:dyDescent="0.2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2.75" x14ac:dyDescent="0.2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2.75" x14ac:dyDescent="0.2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2.75" x14ac:dyDescent="0.2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2.75" x14ac:dyDescent="0.2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2.75" x14ac:dyDescent="0.2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2.75" x14ac:dyDescent="0.2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2.75" x14ac:dyDescent="0.2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2.75" x14ac:dyDescent="0.2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2.75" x14ac:dyDescent="0.2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2.75" x14ac:dyDescent="0.2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2.75" x14ac:dyDescent="0.2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2.75" x14ac:dyDescent="0.2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2.75" x14ac:dyDescent="0.2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2.75" x14ac:dyDescent="0.2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0</v>
      </c>
      <c r="C51" s="67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</row>
    <row r="52" spans="1:11" s="6" customFormat="1" ht="12.75" x14ac:dyDescent="0.2">
      <c r="A52" s="38" t="s">
        <v>35</v>
      </c>
      <c r="B52" s="56">
        <f>B21+NPV(J4,B22:B50)</f>
        <v>0</v>
      </c>
      <c r="C52" s="56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34C4-5B02-444B-9455-F9ADD890BAAC}">
  <sheetPr>
    <pageSetUpPr fitToPage="1"/>
  </sheetPr>
  <dimension ref="A2:T68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.75" x14ac:dyDescent="0.3">
      <c r="A3" s="1" t="s">
        <v>62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7770.880000000001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25873.8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25873.8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2.75" x14ac:dyDescent="0.2">
      <c r="A11" s="3" t="s">
        <v>12</v>
      </c>
      <c r="B11" s="36"/>
      <c r="C11" s="28">
        <f>H51+I51+C7+C8</f>
        <v>25873.8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25873.8</v>
      </c>
      <c r="D12" s="55">
        <f>H51+C5+C7</f>
        <v>33644.68</v>
      </c>
      <c r="E12" s="55">
        <f>C5+C7</f>
        <v>33644.68</v>
      </c>
      <c r="F12" s="55">
        <f>C5+C6</f>
        <v>33644.68</v>
      </c>
      <c r="G12" s="55">
        <f>C5+C6</f>
        <v>33644.68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0</v>
      </c>
      <c r="D13" s="28">
        <f>D11-D12</f>
        <v>-33644.68</v>
      </c>
      <c r="E13" s="28">
        <f>E11-E12</f>
        <v>-33644.68</v>
      </c>
      <c r="F13" s="28">
        <f>F11-F12</f>
        <v>-33644.68</v>
      </c>
      <c r="G13" s="28">
        <f>G11-G12</f>
        <v>-33644.68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1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48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IFERROR(G12/B52,"")</f>
        <v/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2.75" x14ac:dyDescent="0.2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2.75" x14ac:dyDescent="0.2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2.75" x14ac:dyDescent="0.2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2.75" x14ac:dyDescent="0.2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2.75" x14ac:dyDescent="0.2">
      <c r="A21" s="3">
        <v>1</v>
      </c>
      <c r="B21" s="67">
        <v>0</v>
      </c>
      <c r="C21" s="6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</row>
    <row r="22" spans="1:11" s="6" customFormat="1" ht="12.75" x14ac:dyDescent="0.2">
      <c r="A22" s="3">
        <v>2</v>
      </c>
      <c r="B22" s="67">
        <v>0</v>
      </c>
      <c r="C22" s="67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</row>
    <row r="23" spans="1:11" s="6" customFormat="1" ht="12.75" x14ac:dyDescent="0.2">
      <c r="A23" s="3">
        <v>3</v>
      </c>
      <c r="B23" s="67">
        <v>0</v>
      </c>
      <c r="C23" s="67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</row>
    <row r="24" spans="1:11" s="6" customFormat="1" ht="12.75" x14ac:dyDescent="0.2">
      <c r="A24" s="36">
        <v>4</v>
      </c>
      <c r="B24" s="67">
        <v>0</v>
      </c>
      <c r="C24" s="67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</row>
    <row r="25" spans="1:11" s="6" customFormat="1" ht="12.75" x14ac:dyDescent="0.2">
      <c r="A25" s="36">
        <v>5</v>
      </c>
      <c r="B25" s="67">
        <v>0</v>
      </c>
      <c r="C25" s="6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</row>
    <row r="26" spans="1:11" s="6" customFormat="1" ht="12.75" x14ac:dyDescent="0.2">
      <c r="A26" s="36">
        <v>6</v>
      </c>
      <c r="B26" s="67">
        <v>0</v>
      </c>
      <c r="C26" s="67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</row>
    <row r="27" spans="1:11" s="6" customFormat="1" ht="12.75" x14ac:dyDescent="0.2">
      <c r="A27" s="36">
        <v>7</v>
      </c>
      <c r="B27" s="67">
        <v>0</v>
      </c>
      <c r="C27" s="67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</row>
    <row r="28" spans="1:11" s="6" customFormat="1" ht="12.75" x14ac:dyDescent="0.2">
      <c r="A28" s="36">
        <v>8</v>
      </c>
      <c r="B28" s="67">
        <v>0</v>
      </c>
      <c r="C28" s="6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</row>
    <row r="29" spans="1:11" s="6" customFormat="1" ht="12.75" x14ac:dyDescent="0.2">
      <c r="A29" s="36">
        <v>9</v>
      </c>
      <c r="B29" s="67">
        <v>0</v>
      </c>
      <c r="C29" s="67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</row>
    <row r="30" spans="1:11" s="6" customFormat="1" ht="12.75" x14ac:dyDescent="0.2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2.75" x14ac:dyDescent="0.2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2.75" x14ac:dyDescent="0.2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2.75" x14ac:dyDescent="0.2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2.75" x14ac:dyDescent="0.2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2.75" x14ac:dyDescent="0.2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2.75" x14ac:dyDescent="0.2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2.75" x14ac:dyDescent="0.2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2.75" x14ac:dyDescent="0.2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2.75" x14ac:dyDescent="0.2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2.75" x14ac:dyDescent="0.2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2.75" x14ac:dyDescent="0.2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2.75" x14ac:dyDescent="0.2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2.75" x14ac:dyDescent="0.2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2.75" x14ac:dyDescent="0.2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2.75" x14ac:dyDescent="0.2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2.75" x14ac:dyDescent="0.2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2.75" x14ac:dyDescent="0.2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2.75" x14ac:dyDescent="0.2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2.75" x14ac:dyDescent="0.2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2.75" x14ac:dyDescent="0.2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2.75" x14ac:dyDescent="0.2">
      <c r="A51" s="38" t="s">
        <v>34</v>
      </c>
      <c r="B51" s="67">
        <f>B21+NPV(J3,B22:B50)</f>
        <v>0</v>
      </c>
      <c r="C51" s="67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</row>
    <row r="52" spans="1:11" s="6" customFormat="1" ht="12.75" x14ac:dyDescent="0.2">
      <c r="A52" s="38" t="s">
        <v>35</v>
      </c>
      <c r="B52" s="56">
        <f>B21+NPV(J4,B22:B50)</f>
        <v>0</v>
      </c>
      <c r="C52" s="56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</row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/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>
      <c r="C59" s="20"/>
      <c r="D59" s="20"/>
      <c r="E59" s="20"/>
      <c r="F59" s="20"/>
      <c r="G59" s="20"/>
      <c r="H59" s="20"/>
      <c r="I59" s="20"/>
    </row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369D-2862-4F97-A143-0DE01A16925C}">
  <sheetPr>
    <pageSetUpPr fitToPage="1"/>
  </sheetPr>
  <dimension ref="A1:T67"/>
  <sheetViews>
    <sheetView view="pageLayout" zoomScale="85" zoomScaleNormal="100" zoomScalePageLayoutView="85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1" spans="1:20" s="2" customFormat="1" ht="18.75" x14ac:dyDescent="0.3">
      <c r="A1" s="1" t="s">
        <v>50</v>
      </c>
      <c r="B1" s="31"/>
      <c r="C1" s="31"/>
      <c r="D1" s="31"/>
      <c r="E1" s="31"/>
      <c r="F1" s="31"/>
      <c r="G1" s="31"/>
      <c r="H1" s="31"/>
      <c r="I1" s="32"/>
      <c r="J1" s="33"/>
      <c r="K1" s="26"/>
    </row>
    <row r="2" spans="1:20" s="2" customFormat="1" ht="18.75" x14ac:dyDescent="0.3">
      <c r="A2" s="1" t="s">
        <v>63</v>
      </c>
      <c r="B2" s="31"/>
      <c r="C2" s="31"/>
      <c r="D2" s="31"/>
      <c r="E2" s="31"/>
      <c r="F2" s="31"/>
      <c r="G2" s="31"/>
      <c r="H2" s="31"/>
      <c r="I2" s="34" t="s">
        <v>36</v>
      </c>
      <c r="J2" s="35">
        <v>7.1300000000000002E-2</v>
      </c>
      <c r="K2" s="26"/>
    </row>
    <row r="3" spans="1:20" s="6" customFormat="1" x14ac:dyDescent="0.25">
      <c r="A3" s="3"/>
      <c r="B3" s="36"/>
      <c r="C3" s="28"/>
      <c r="D3" s="36"/>
      <c r="E3" s="36"/>
      <c r="F3" s="36"/>
      <c r="G3" s="36"/>
      <c r="H3" s="36"/>
      <c r="I3" s="34" t="s">
        <v>37</v>
      </c>
      <c r="J3" s="35">
        <v>2.1999999999999999E-2</v>
      </c>
      <c r="K3" s="4"/>
      <c r="L3" s="4"/>
      <c r="O3" s="5"/>
      <c r="P3" s="5"/>
      <c r="Q3" s="5"/>
      <c r="R3" s="5"/>
    </row>
    <row r="4" spans="1:20" s="6" customFormat="1" x14ac:dyDescent="0.25">
      <c r="A4" s="3" t="s">
        <v>0</v>
      </c>
      <c r="B4" s="36"/>
      <c r="C4" s="29">
        <v>460397.77</v>
      </c>
      <c r="D4" s="36"/>
      <c r="E4" s="36"/>
      <c r="F4" s="36"/>
      <c r="G4" s="36"/>
      <c r="H4" s="36"/>
      <c r="I4" s="34" t="s">
        <v>38</v>
      </c>
      <c r="J4" s="35">
        <v>7.4999999999999997E-2</v>
      </c>
      <c r="K4" s="4"/>
      <c r="L4" s="4"/>
      <c r="O4" s="5"/>
      <c r="P4" s="5"/>
      <c r="Q4" s="5"/>
      <c r="R4" s="5"/>
    </row>
    <row r="5" spans="1:20" s="6" customFormat="1" ht="12.75" x14ac:dyDescent="0.2">
      <c r="A5" s="3" t="s">
        <v>1</v>
      </c>
      <c r="B5" s="36"/>
      <c r="C5" s="29">
        <v>0</v>
      </c>
      <c r="D5" s="36"/>
      <c r="E5" s="36"/>
      <c r="F5" s="36"/>
      <c r="G5" s="36"/>
      <c r="H5" s="36"/>
      <c r="I5" s="37"/>
      <c r="J5" s="37"/>
      <c r="K5" s="4"/>
      <c r="L5" s="4"/>
      <c r="M5" s="4"/>
      <c r="N5" s="8"/>
      <c r="O5" s="8"/>
      <c r="P5" s="8"/>
      <c r="Q5" s="8"/>
      <c r="R5" s="8"/>
    </row>
    <row r="6" spans="1:20" s="6" customFormat="1" ht="12.75" x14ac:dyDescent="0.2">
      <c r="A6" s="3" t="s">
        <v>2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9"/>
      <c r="O6" s="9"/>
      <c r="P6" s="9"/>
      <c r="Q6" s="9"/>
      <c r="R6" s="9"/>
    </row>
    <row r="7" spans="1:20" s="6" customFormat="1" ht="12.75" x14ac:dyDescent="0.2">
      <c r="A7" s="3" t="s">
        <v>3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10"/>
      <c r="O7" s="10"/>
      <c r="P7" s="10"/>
      <c r="Q7" s="10"/>
      <c r="R7" s="10"/>
    </row>
    <row r="8" spans="1:20" s="6" customFormat="1" ht="12.75" x14ac:dyDescent="0.2">
      <c r="A8" s="3"/>
      <c r="B8" s="36"/>
      <c r="C8" s="38"/>
      <c r="D8" s="38" t="s">
        <v>4</v>
      </c>
      <c r="E8" s="38"/>
      <c r="F8" s="38" t="s">
        <v>5</v>
      </c>
      <c r="G8" s="38"/>
      <c r="H8" s="36"/>
      <c r="I8" s="36"/>
      <c r="J8" s="39"/>
    </row>
    <row r="9" spans="1:20" s="6" customFormat="1" ht="12.75" x14ac:dyDescent="0.2">
      <c r="A9" s="12" t="s">
        <v>6</v>
      </c>
      <c r="B9" s="40"/>
      <c r="C9" s="41" t="s">
        <v>7</v>
      </c>
      <c r="D9" s="41" t="s">
        <v>8</v>
      </c>
      <c r="E9" s="41" t="s">
        <v>9</v>
      </c>
      <c r="F9" s="41" t="s">
        <v>10</v>
      </c>
      <c r="G9" s="41" t="s">
        <v>11</v>
      </c>
      <c r="H9" s="36"/>
      <c r="I9" s="36"/>
      <c r="J9" s="39"/>
    </row>
    <row r="10" spans="1:20" s="6" customFormat="1" ht="12.75" x14ac:dyDescent="0.2">
      <c r="A10" s="3" t="s">
        <v>12</v>
      </c>
      <c r="B10" s="36"/>
      <c r="C10" s="28">
        <f>H50+I50+C6+C7</f>
        <v>0</v>
      </c>
      <c r="D10" s="28">
        <f>SUM(D50:G50)</f>
        <v>0</v>
      </c>
      <c r="E10" s="28">
        <f>SUM(D50:G50)</f>
        <v>0</v>
      </c>
      <c r="F10" s="28">
        <f>SUM(D50:G50)+I50+C7</f>
        <v>0</v>
      </c>
      <c r="G10" s="29">
        <f>SUM(D51:G51)+I51+J51</f>
        <v>0</v>
      </c>
      <c r="H10" s="43"/>
      <c r="I10" s="42"/>
      <c r="J10" s="39"/>
      <c r="O10" s="16"/>
      <c r="P10" s="16"/>
      <c r="Q10" s="16"/>
      <c r="R10" s="16"/>
      <c r="S10" s="16"/>
      <c r="T10" s="16"/>
    </row>
    <row r="11" spans="1:20" s="6" customFormat="1" ht="12.75" x14ac:dyDescent="0.2">
      <c r="A11" s="12" t="s">
        <v>13</v>
      </c>
      <c r="B11" s="40"/>
      <c r="C11" s="55">
        <f>C5</f>
        <v>0</v>
      </c>
      <c r="D11" s="55">
        <f>H50+C4+C6</f>
        <v>460397.77</v>
      </c>
      <c r="E11" s="55">
        <f>C4+C6</f>
        <v>460397.77</v>
      </c>
      <c r="F11" s="55">
        <f>C4+C5</f>
        <v>460397.77</v>
      </c>
      <c r="G11" s="55">
        <f>C4+C5</f>
        <v>460397.77</v>
      </c>
      <c r="H11" s="36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3" t="s">
        <v>14</v>
      </c>
      <c r="B12" s="36"/>
      <c r="C12" s="28">
        <f>C10-C11</f>
        <v>0</v>
      </c>
      <c r="D12" s="28">
        <f>D10-D11</f>
        <v>-460397.77</v>
      </c>
      <c r="E12" s="28">
        <f>E10-E11</f>
        <v>-460397.77</v>
      </c>
      <c r="F12" s="28">
        <f>F10-F11</f>
        <v>-460397.77</v>
      </c>
      <c r="G12" s="28">
        <f>G10-G11</f>
        <v>-460397.77</v>
      </c>
      <c r="H12" s="36"/>
      <c r="I12" s="44"/>
      <c r="J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15</v>
      </c>
      <c r="B13" s="36"/>
      <c r="C13" s="45">
        <f>IFERROR(C10/C11,0)</f>
        <v>0</v>
      </c>
      <c r="D13" s="45">
        <f t="shared" ref="D13:G13" si="0">IFERROR(D10/D11,0)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36"/>
      <c r="I13" s="36"/>
      <c r="J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48</v>
      </c>
      <c r="B14" s="36"/>
      <c r="C14" s="54" t="str">
        <f>IFERROR(C11/B50,"")</f>
        <v/>
      </c>
      <c r="D14" s="54" t="str">
        <f>IFERROR(D11/B50,"")</f>
        <v/>
      </c>
      <c r="E14" s="54" t="str">
        <f>IFERROR(E11/B50,"")</f>
        <v/>
      </c>
      <c r="F14" s="54" t="str">
        <f>IFERROR(F11/B50,"")</f>
        <v/>
      </c>
      <c r="G14" s="54" t="str">
        <f>IFERROR(G11/B51,"")</f>
        <v/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/>
      <c r="B15" s="36"/>
      <c r="C15" s="36"/>
      <c r="D15" s="36"/>
      <c r="E15" s="36"/>
      <c r="F15" s="36"/>
      <c r="G15" s="36"/>
      <c r="H15" s="36"/>
      <c r="I15" s="36"/>
      <c r="J15" s="39"/>
    </row>
    <row r="16" spans="1:20" s="6" customFormat="1" ht="12.75" x14ac:dyDescent="0.2">
      <c r="A16" s="11"/>
      <c r="B16" s="38"/>
      <c r="C16" s="38"/>
      <c r="D16" s="38" t="s">
        <v>17</v>
      </c>
      <c r="E16" s="38" t="s">
        <v>17</v>
      </c>
      <c r="F16" s="38" t="s">
        <v>17</v>
      </c>
      <c r="G16" s="38"/>
      <c r="H16" s="38"/>
      <c r="I16" s="38"/>
      <c r="J16" s="38"/>
    </row>
    <row r="17" spans="1:11" s="6" customFormat="1" ht="12.75" x14ac:dyDescent="0.2">
      <c r="A17" s="11"/>
      <c r="B17" s="38"/>
      <c r="C17" s="38"/>
      <c r="D17" s="38" t="s">
        <v>46</v>
      </c>
      <c r="E17" s="38" t="s">
        <v>20</v>
      </c>
      <c r="F17" s="38" t="s">
        <v>21</v>
      </c>
      <c r="G17" s="38" t="s">
        <v>17</v>
      </c>
      <c r="H17" s="38"/>
      <c r="I17" s="38"/>
      <c r="J17" s="38"/>
    </row>
    <row r="18" spans="1:11" s="6" customFormat="1" ht="12.75" x14ac:dyDescent="0.2">
      <c r="A18" s="11"/>
      <c r="B18" s="38" t="s">
        <v>22</v>
      </c>
      <c r="C18" s="38" t="s">
        <v>23</v>
      </c>
      <c r="D18" s="38" t="s">
        <v>24</v>
      </c>
      <c r="E18" s="38" t="s">
        <v>24</v>
      </c>
      <c r="F18" s="38" t="s">
        <v>24</v>
      </c>
      <c r="G18" s="38" t="s">
        <v>22</v>
      </c>
      <c r="H18" s="38" t="s">
        <v>25</v>
      </c>
      <c r="I18" s="38" t="s">
        <v>26</v>
      </c>
      <c r="J18" s="38"/>
    </row>
    <row r="19" spans="1:11" s="6" customFormat="1" ht="12.75" x14ac:dyDescent="0.2">
      <c r="A19" s="13" t="s">
        <v>27</v>
      </c>
      <c r="B19" s="41" t="s">
        <v>47</v>
      </c>
      <c r="C19" s="41" t="s">
        <v>47</v>
      </c>
      <c r="D19" s="41" t="s">
        <v>30</v>
      </c>
      <c r="E19" s="41" t="s">
        <v>30</v>
      </c>
      <c r="F19" s="41" t="s">
        <v>30</v>
      </c>
      <c r="G19" s="41" t="s">
        <v>30</v>
      </c>
      <c r="H19" s="41" t="s">
        <v>31</v>
      </c>
      <c r="I19" s="41" t="s">
        <v>32</v>
      </c>
      <c r="J19" s="41" t="s">
        <v>33</v>
      </c>
    </row>
    <row r="20" spans="1:11" s="6" customFormat="1" ht="12.75" x14ac:dyDescent="0.2">
      <c r="A20" s="3">
        <v>1</v>
      </c>
      <c r="B20" s="67">
        <v>0</v>
      </c>
      <c r="C20" s="67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f>SUM(D20:G20)*J4</f>
        <v>0</v>
      </c>
    </row>
    <row r="21" spans="1:11" s="6" customFormat="1" ht="12.75" x14ac:dyDescent="0.2">
      <c r="A21" s="3">
        <v>2</v>
      </c>
      <c r="B21" s="67">
        <v>0</v>
      </c>
      <c r="C21" s="6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SUM(D21:G21)*J4</f>
        <v>0</v>
      </c>
    </row>
    <row r="22" spans="1:11" s="6" customFormat="1" ht="12.75" x14ac:dyDescent="0.2">
      <c r="A22" s="3">
        <v>3</v>
      </c>
      <c r="B22" s="67">
        <v>0</v>
      </c>
      <c r="C22" s="67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SUM(D22:G22)*J4</f>
        <v>0</v>
      </c>
    </row>
    <row r="23" spans="1:11" s="6" customFormat="1" ht="12.75" x14ac:dyDescent="0.2">
      <c r="A23" s="36">
        <v>4</v>
      </c>
      <c r="B23" s="67">
        <v>0</v>
      </c>
      <c r="C23" s="67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SUM(D23:G23)*J4</f>
        <v>0</v>
      </c>
      <c r="K23" s="39"/>
    </row>
    <row r="24" spans="1:11" s="6" customFormat="1" ht="12.75" x14ac:dyDescent="0.2">
      <c r="A24" s="36">
        <v>5</v>
      </c>
      <c r="B24" s="67">
        <v>0</v>
      </c>
      <c r="C24" s="67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SUM(D24:G24)*J4</f>
        <v>0</v>
      </c>
      <c r="K24" s="39"/>
    </row>
    <row r="25" spans="1:11" s="6" customFormat="1" ht="12.75" x14ac:dyDescent="0.2">
      <c r="A25" s="36">
        <v>6</v>
      </c>
      <c r="B25" s="67">
        <v>0</v>
      </c>
      <c r="C25" s="6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SUM(D25:G25)*J4</f>
        <v>0</v>
      </c>
      <c r="K25" s="39"/>
    </row>
    <row r="26" spans="1:11" s="6" customFormat="1" ht="12.75" x14ac:dyDescent="0.2">
      <c r="A26" s="36">
        <v>7</v>
      </c>
      <c r="B26" s="67">
        <v>0</v>
      </c>
      <c r="C26" s="67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SUM(D26:G26)*J4</f>
        <v>0</v>
      </c>
      <c r="K26" s="39"/>
    </row>
    <row r="27" spans="1:11" s="6" customFormat="1" ht="12.75" x14ac:dyDescent="0.2">
      <c r="A27" s="36">
        <v>8</v>
      </c>
      <c r="B27" s="67">
        <v>0</v>
      </c>
      <c r="C27" s="67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SUM(D27:G27)*J4</f>
        <v>0</v>
      </c>
      <c r="K27" s="39"/>
    </row>
    <row r="28" spans="1:11" s="6" customFormat="1" ht="12.75" x14ac:dyDescent="0.2">
      <c r="A28" s="36">
        <v>9</v>
      </c>
      <c r="B28" s="67">
        <v>0</v>
      </c>
      <c r="C28" s="6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SUM(D28:G28)*J4</f>
        <v>0</v>
      </c>
      <c r="K28" s="39"/>
    </row>
    <row r="29" spans="1:11" s="6" customFormat="1" ht="12.75" x14ac:dyDescent="0.2">
      <c r="A29" s="36">
        <v>10</v>
      </c>
      <c r="B29" s="67">
        <v>0</v>
      </c>
      <c r="C29" s="67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SUM(D29:G29)*J4</f>
        <v>0</v>
      </c>
      <c r="K29" s="39"/>
    </row>
    <row r="30" spans="1:11" s="6" customFormat="1" ht="12.75" x14ac:dyDescent="0.2">
      <c r="A30" s="36">
        <v>11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SUM(D30:G30)*J4</f>
        <v>0</v>
      </c>
      <c r="K30" s="39"/>
    </row>
    <row r="31" spans="1:11" s="6" customFormat="1" ht="12.75" x14ac:dyDescent="0.2">
      <c r="A31" s="36">
        <v>12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SUM(D31:G31)*J4</f>
        <v>0</v>
      </c>
      <c r="K31" s="39"/>
    </row>
    <row r="32" spans="1:11" s="6" customFormat="1" ht="12.75" x14ac:dyDescent="0.2">
      <c r="A32" s="36">
        <v>13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SUM(D32:G32)*J4</f>
        <v>0</v>
      </c>
      <c r="K32" s="39"/>
    </row>
    <row r="33" spans="1:11" s="6" customFormat="1" ht="12.75" x14ac:dyDescent="0.2">
      <c r="A33" s="36">
        <v>14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SUM(D33:G33)*J4</f>
        <v>0</v>
      </c>
      <c r="K33" s="39"/>
    </row>
    <row r="34" spans="1:11" s="6" customFormat="1" ht="12.75" x14ac:dyDescent="0.2">
      <c r="A34" s="36">
        <v>15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SUM(D34:G34)*J4</f>
        <v>0</v>
      </c>
      <c r="K34" s="39"/>
    </row>
    <row r="35" spans="1:11" s="6" customFormat="1" ht="12.75" x14ac:dyDescent="0.2">
      <c r="A35" s="36">
        <v>16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SUM(D35:G35)*J4</f>
        <v>0</v>
      </c>
      <c r="K35" s="39"/>
    </row>
    <row r="36" spans="1:11" s="6" customFormat="1" ht="12.75" x14ac:dyDescent="0.2">
      <c r="A36" s="36">
        <v>17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SUM(D36:G36)*J4</f>
        <v>0</v>
      </c>
      <c r="K36" s="39"/>
    </row>
    <row r="37" spans="1:11" s="6" customFormat="1" ht="12.75" x14ac:dyDescent="0.2">
      <c r="A37" s="36">
        <v>18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SUM(D37:G37)*J4</f>
        <v>0</v>
      </c>
      <c r="K37" s="39"/>
    </row>
    <row r="38" spans="1:11" s="6" customFormat="1" ht="12.75" x14ac:dyDescent="0.2">
      <c r="A38" s="36">
        <v>19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SUM(D38:G38)*J4</f>
        <v>0</v>
      </c>
      <c r="K38" s="39"/>
    </row>
    <row r="39" spans="1:11" s="6" customFormat="1" ht="12.75" x14ac:dyDescent="0.2">
      <c r="A39" s="36">
        <v>20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SUM(D39:G39)*J4</f>
        <v>0</v>
      </c>
      <c r="K39" s="39"/>
    </row>
    <row r="40" spans="1:11" s="6" customFormat="1" ht="12.75" x14ac:dyDescent="0.2">
      <c r="A40" s="36">
        <v>21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SUM(D40:G40)*J4</f>
        <v>0</v>
      </c>
      <c r="K40" s="39"/>
    </row>
    <row r="41" spans="1:11" s="6" customFormat="1" ht="12.75" x14ac:dyDescent="0.2">
      <c r="A41" s="36">
        <v>22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SUM(D41:G41)*J4</f>
        <v>0</v>
      </c>
      <c r="K41" s="39"/>
    </row>
    <row r="42" spans="1:11" s="6" customFormat="1" ht="12.75" x14ac:dyDescent="0.2">
      <c r="A42" s="36">
        <v>23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SUM(D42:G42)*J4</f>
        <v>0</v>
      </c>
      <c r="K42" s="39"/>
    </row>
    <row r="43" spans="1:11" s="6" customFormat="1" ht="12.75" x14ac:dyDescent="0.2">
      <c r="A43" s="36">
        <v>24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SUM(D43:G43)*J4</f>
        <v>0</v>
      </c>
      <c r="K43" s="39"/>
    </row>
    <row r="44" spans="1:11" s="6" customFormat="1" ht="12.75" x14ac:dyDescent="0.2">
      <c r="A44" s="36">
        <v>25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SUM(D44:G44)*J4</f>
        <v>0</v>
      </c>
      <c r="K44" s="39"/>
    </row>
    <row r="45" spans="1:11" s="6" customFormat="1" ht="12.75" x14ac:dyDescent="0.2">
      <c r="A45" s="36">
        <v>26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SUM(D45:G45)*J4</f>
        <v>0</v>
      </c>
      <c r="K45" s="39"/>
    </row>
    <row r="46" spans="1:11" s="6" customFormat="1" ht="12.75" x14ac:dyDescent="0.2">
      <c r="A46" s="36">
        <v>27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SUM(D46:G46)*J4</f>
        <v>0</v>
      </c>
      <c r="K46" s="39"/>
    </row>
    <row r="47" spans="1:11" s="6" customFormat="1" ht="12.75" x14ac:dyDescent="0.2">
      <c r="A47" s="36">
        <v>28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SUM(D47:G47)*J4</f>
        <v>0</v>
      </c>
      <c r="K47" s="39"/>
    </row>
    <row r="48" spans="1:11" s="6" customFormat="1" ht="12.75" x14ac:dyDescent="0.2">
      <c r="A48" s="36">
        <v>29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SUM(D48:G48)*J4</f>
        <v>0</v>
      </c>
      <c r="K48" s="39"/>
    </row>
    <row r="49" spans="1:11" s="6" customFormat="1" ht="12.75" x14ac:dyDescent="0.2">
      <c r="A49" s="40">
        <v>30</v>
      </c>
      <c r="B49" s="68">
        <v>0</v>
      </c>
      <c r="C49" s="68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f>SUM(D49:G49)*J4</f>
        <v>0</v>
      </c>
      <c r="K49" s="39"/>
    </row>
    <row r="50" spans="1:11" s="6" customFormat="1" ht="12.75" x14ac:dyDescent="0.2">
      <c r="A50" s="38" t="s">
        <v>34</v>
      </c>
      <c r="B50" s="67">
        <f>B20+NPV(J2,B21:B49)</f>
        <v>0</v>
      </c>
      <c r="C50" s="67">
        <f>C20+NPV(J2,C21:C49)</f>
        <v>0</v>
      </c>
      <c r="D50" s="29">
        <f>D20+NPV(J2,D21:D49)</f>
        <v>0</v>
      </c>
      <c r="E50" s="29">
        <f>E20+NPV(J2,E21:E49)</f>
        <v>0</v>
      </c>
      <c r="F50" s="29">
        <f>F20+NPV(J2,F21:F49)</f>
        <v>0</v>
      </c>
      <c r="G50" s="29">
        <f>G20+NPV(J2,G21:G49)</f>
        <v>0</v>
      </c>
      <c r="H50" s="29">
        <f>H20+NPV(J2,H21:H49)</f>
        <v>0</v>
      </c>
      <c r="I50" s="29">
        <f>I20+NPV(J2,I21:I49)</f>
        <v>0</v>
      </c>
      <c r="J50" s="29">
        <f>J20+NPV(J2,J21:J49)</f>
        <v>0</v>
      </c>
      <c r="K50" s="39"/>
    </row>
    <row r="51" spans="1:11" s="6" customFormat="1" ht="12.75" x14ac:dyDescent="0.2">
      <c r="A51" s="38" t="s">
        <v>35</v>
      </c>
      <c r="B51" s="56">
        <f>B20+NPV(J3,B21:B49)</f>
        <v>0</v>
      </c>
      <c r="C51" s="56">
        <f>C20+NPV(J3,C21:C49)</f>
        <v>0</v>
      </c>
      <c r="D51" s="29">
        <f>D20+NPV(J3,D21:D49)</f>
        <v>0</v>
      </c>
      <c r="E51" s="29">
        <f>E20+NPV(J3,E21:E49)</f>
        <v>0</v>
      </c>
      <c r="F51" s="29">
        <f>F20+NPV(J3,F21:F49)</f>
        <v>0</v>
      </c>
      <c r="G51" s="29">
        <f>G20+NPV(J3,G21:G49)</f>
        <v>0</v>
      </c>
      <c r="H51" s="29">
        <f>H20+NPV(J3,H21:H49)</f>
        <v>0</v>
      </c>
      <c r="I51" s="29">
        <f>I20+NPV(J3,I21:I49)</f>
        <v>0</v>
      </c>
      <c r="J51" s="29">
        <f>J20+NPV(J3,J21:J49)</f>
        <v>0</v>
      </c>
      <c r="K51" s="39"/>
    </row>
    <row r="52" spans="1:11" s="6" customFormat="1" ht="12.75" x14ac:dyDescent="0.2"/>
    <row r="53" spans="1:11" s="6" customFormat="1" ht="12.75" x14ac:dyDescent="0.2"/>
    <row r="54" spans="1:11" s="6" customFormat="1" ht="12.75" x14ac:dyDescent="0.2"/>
    <row r="55" spans="1:11" s="6" customFormat="1" ht="12.75" x14ac:dyDescent="0.2"/>
    <row r="56" spans="1:11" s="6" customFormat="1" ht="12.75" x14ac:dyDescent="0.2"/>
    <row r="57" spans="1:11" s="6" customFormat="1" ht="12.75" x14ac:dyDescent="0.2">
      <c r="C57" s="20"/>
      <c r="D57" s="20"/>
      <c r="E57" s="20"/>
      <c r="F57" s="20"/>
      <c r="G57" s="20"/>
      <c r="H57" s="20"/>
      <c r="I57" s="20"/>
    </row>
    <row r="58" spans="1:11" s="6" customFormat="1" ht="12.75" x14ac:dyDescent="0.2">
      <c r="C58" s="20"/>
      <c r="D58" s="20"/>
      <c r="E58" s="20"/>
      <c r="F58" s="20"/>
      <c r="G58" s="20"/>
      <c r="H58" s="20"/>
      <c r="I58" s="20"/>
    </row>
    <row r="59" spans="1:11" s="6" customFormat="1" ht="12.75" x14ac:dyDescent="0.2"/>
    <row r="60" spans="1:11" s="6" customFormat="1" ht="12.75" x14ac:dyDescent="0.2"/>
    <row r="61" spans="1:11" s="6" customFormat="1" ht="12.75" x14ac:dyDescent="0.2"/>
    <row r="62" spans="1:11" s="6" customFormat="1" ht="12.75" x14ac:dyDescent="0.2"/>
    <row r="63" spans="1:11" s="6" customFormat="1" ht="12.75" x14ac:dyDescent="0.2"/>
    <row r="64" spans="1:11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1BEBA-2D40-4297-9642-4DA0583EEA3A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51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608873.66257239832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2648179.5435182084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2022383.4000000004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5537414.6099084113</v>
      </c>
      <c r="D11" s="28">
        <f>SUM(D51:G51)</f>
        <v>4902368.3882990992</v>
      </c>
      <c r="E11" s="28">
        <f>SUM(D51:G51)</f>
        <v>4902368.3882990992</v>
      </c>
      <c r="F11" s="28">
        <f>SUM(D51:G51)+I51+C8</f>
        <v>4902368.3882990992</v>
      </c>
      <c r="G11" s="29">
        <f>SUM(D52:G52)+I52+J52</f>
        <v>7795039.209884434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2648179.5435182084</v>
      </c>
      <c r="D12" s="55">
        <f>H51+C5+C7</f>
        <v>6146288.2724808101</v>
      </c>
      <c r="E12" s="55">
        <f>C5+C7</f>
        <v>2631257.0625723987</v>
      </c>
      <c r="F12" s="55">
        <f>C5+C6</f>
        <v>3257053.2060906067</v>
      </c>
      <c r="G12" s="55">
        <f>C5+C6</f>
        <v>3257053.2060906067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2889235.0663902028</v>
      </c>
      <c r="D13" s="28">
        <f>D11-D12</f>
        <v>-1243919.8841817109</v>
      </c>
      <c r="E13" s="28">
        <f>E11-E12</f>
        <v>2271111.3257267005</v>
      </c>
      <c r="F13" s="28">
        <f>F11-F12</f>
        <v>1645315.1822084924</v>
      </c>
      <c r="G13" s="28">
        <f>G11-G12</f>
        <v>4537986.0037938273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2.0910268805081631</v>
      </c>
      <c r="D14" s="45">
        <f t="shared" ref="D14:G14" si="0">IFERROR(D11/D12,0)</f>
        <v>0.79761445785886786</v>
      </c>
      <c r="E14" s="45">
        <f t="shared" si="0"/>
        <v>1.8631278783177465</v>
      </c>
      <c r="F14" s="45">
        <f t="shared" si="0"/>
        <v>1.5051545302151634</v>
      </c>
      <c r="G14" s="45">
        <f t="shared" si="0"/>
        <v>2.3932796662049944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82.394303830428072</v>
      </c>
      <c r="D15" s="54">
        <f>IFERROR(D12/B51,"")</f>
        <v>191.23293380606037</v>
      </c>
      <c r="E15" s="54">
        <f>IFERROR(E12/B51,"")</f>
        <v>81.867785135717028</v>
      </c>
      <c r="F15" s="54">
        <f>IFERROR(F12/B51,"")</f>
        <v>101.33853352630661</v>
      </c>
      <c r="G15" s="54">
        <f>IFERROR(G12/B51,"")</f>
        <v>101.33853352630661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3379.7689323000318</v>
      </c>
      <c r="C21" s="62">
        <v>1.9883178000000106</v>
      </c>
      <c r="D21" s="29">
        <v>222592.98</v>
      </c>
      <c r="E21" s="29">
        <v>34367.089999999997</v>
      </c>
      <c r="F21" s="29">
        <v>75211.039999999994</v>
      </c>
      <c r="G21" s="29">
        <v>79427.679999999993</v>
      </c>
      <c r="H21" s="29">
        <v>336679.37</v>
      </c>
      <c r="I21" s="29">
        <v>0</v>
      </c>
      <c r="J21" s="29">
        <f>SUM(D21:G21)*J5</f>
        <v>41159.879000000001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3379.7689323000318</v>
      </c>
      <c r="C22" s="62">
        <v>1.9883178000000106</v>
      </c>
      <c r="D22" s="29">
        <v>227601.31</v>
      </c>
      <c r="E22" s="29">
        <v>35140.339999999997</v>
      </c>
      <c r="F22" s="29">
        <v>76903.3</v>
      </c>
      <c r="G22" s="29">
        <v>84185.18</v>
      </c>
      <c r="H22" s="29">
        <v>341729.56</v>
      </c>
      <c r="I22" s="29">
        <v>0</v>
      </c>
      <c r="J22" s="29">
        <f>SUM(D22:G22)*J5</f>
        <v>42383.013000000006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3379.7689323000318</v>
      </c>
      <c r="C23" s="62">
        <v>1.9883178000000106</v>
      </c>
      <c r="D23" s="29">
        <v>232722.36</v>
      </c>
      <c r="E23" s="29">
        <v>35931</v>
      </c>
      <c r="F23" s="29">
        <v>78633.62</v>
      </c>
      <c r="G23" s="29">
        <v>86045.86</v>
      </c>
      <c r="H23" s="29">
        <v>346855.49</v>
      </c>
      <c r="I23" s="29">
        <v>0</v>
      </c>
      <c r="J23" s="29">
        <f>SUM(D23:G23)*J5</f>
        <v>43333.284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3379.7689323000318</v>
      </c>
      <c r="C24" s="62">
        <v>1.9883178000000106</v>
      </c>
      <c r="D24" s="29">
        <v>237958.6</v>
      </c>
      <c r="E24" s="29">
        <v>36739.46</v>
      </c>
      <c r="F24" s="29">
        <v>80402.880000000005</v>
      </c>
      <c r="G24" s="29">
        <v>89585.69</v>
      </c>
      <c r="H24" s="29">
        <v>352058.33</v>
      </c>
      <c r="I24" s="29">
        <v>0</v>
      </c>
      <c r="J24" s="29">
        <f>SUM(D24:G24)*J5</f>
        <v>44468.663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3379.7689323000318</v>
      </c>
      <c r="C25" s="62">
        <v>1.9883178000000106</v>
      </c>
      <c r="D25" s="29">
        <v>243312.67</v>
      </c>
      <c r="E25" s="29">
        <v>37566.089999999997</v>
      </c>
      <c r="F25" s="29">
        <v>82211.94</v>
      </c>
      <c r="G25" s="29">
        <v>98905.61</v>
      </c>
      <c r="H25" s="29">
        <v>357339.21</v>
      </c>
      <c r="I25" s="29">
        <v>0</v>
      </c>
      <c r="J25" s="29">
        <f>SUM(D25:G25)*J5</f>
        <v>46199.631000000001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2753.9457948000309</v>
      </c>
      <c r="C26" s="62">
        <v>1.6995812999999997</v>
      </c>
      <c r="D26" s="29">
        <v>212659.20000000001</v>
      </c>
      <c r="E26" s="29">
        <v>32833.370000000003</v>
      </c>
      <c r="F26" s="29">
        <v>71854.58</v>
      </c>
      <c r="G26" s="29">
        <v>89767.15</v>
      </c>
      <c r="H26" s="29">
        <v>294024.39</v>
      </c>
      <c r="I26" s="29">
        <v>0</v>
      </c>
      <c r="J26" s="29">
        <f>SUM(D26:G26)*J5</f>
        <v>40711.430000000008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2753.9457948000309</v>
      </c>
      <c r="C27" s="62">
        <v>1.6995812999999997</v>
      </c>
      <c r="D27" s="29">
        <v>217444.02</v>
      </c>
      <c r="E27" s="29">
        <v>33572.120000000003</v>
      </c>
      <c r="F27" s="29">
        <v>73471.289999999994</v>
      </c>
      <c r="G27" s="29">
        <v>91275.58</v>
      </c>
      <c r="H27" s="29">
        <v>298434.76</v>
      </c>
      <c r="I27" s="29">
        <v>0</v>
      </c>
      <c r="J27" s="29">
        <f>SUM(D27:G27)*J5</f>
        <v>41576.301000000007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2753.9457948000309</v>
      </c>
      <c r="C28" s="62">
        <v>1.6995812999999997</v>
      </c>
      <c r="D28" s="29">
        <v>222336.53</v>
      </c>
      <c r="E28" s="29">
        <v>34327.49</v>
      </c>
      <c r="F28" s="29">
        <v>75124.39</v>
      </c>
      <c r="G28" s="29">
        <v>97709.66</v>
      </c>
      <c r="H28" s="29">
        <v>302911.28000000003</v>
      </c>
      <c r="I28" s="29">
        <v>0</v>
      </c>
      <c r="J28" s="29">
        <f>SUM(D28:G28)*J5</f>
        <v>42949.807000000001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2753.9457948000309</v>
      </c>
      <c r="C29" s="62">
        <v>1.6995812999999997</v>
      </c>
      <c r="D29" s="29">
        <v>227339.1</v>
      </c>
      <c r="E29" s="29">
        <v>35099.86</v>
      </c>
      <c r="F29" s="29">
        <v>76814.69</v>
      </c>
      <c r="G29" s="29">
        <v>101537.33</v>
      </c>
      <c r="H29" s="29">
        <v>307454.94</v>
      </c>
      <c r="I29" s="29">
        <v>0</v>
      </c>
      <c r="J29" s="29">
        <f>SUM(D29:G29)*J5</f>
        <v>44079.098000000005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2753.9457948000309</v>
      </c>
      <c r="C30" s="62">
        <v>1.6995812999999997</v>
      </c>
      <c r="D30" s="29">
        <v>232454.22</v>
      </c>
      <c r="E30" s="29">
        <v>35889.620000000003</v>
      </c>
      <c r="F30" s="29">
        <v>78543.02</v>
      </c>
      <c r="G30" s="29">
        <v>105901.36</v>
      </c>
      <c r="H30" s="29">
        <v>312066.77</v>
      </c>
      <c r="I30" s="29">
        <v>0</v>
      </c>
      <c r="J30" s="29">
        <f>SUM(D30:G30)*J5</f>
        <v>45278.822000000007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2753.9457948000309</v>
      </c>
      <c r="C31" s="62">
        <v>1.6995812999999997</v>
      </c>
      <c r="D31" s="29">
        <v>237684.44</v>
      </c>
      <c r="E31" s="29">
        <v>36697.120000000003</v>
      </c>
      <c r="F31" s="29">
        <v>80310.240000000005</v>
      </c>
      <c r="G31" s="29">
        <v>112427.32</v>
      </c>
      <c r="H31" s="29">
        <v>316747.78000000003</v>
      </c>
      <c r="I31" s="29">
        <v>0</v>
      </c>
      <c r="J31" s="29">
        <f>SUM(D31:G31)*J5</f>
        <v>46711.912000000004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2753.9457948000309</v>
      </c>
      <c r="C32" s="62">
        <v>1.6995812999999997</v>
      </c>
      <c r="D32" s="29">
        <v>243032.34</v>
      </c>
      <c r="E32" s="29">
        <v>37522.81</v>
      </c>
      <c r="F32" s="29">
        <v>82117.22</v>
      </c>
      <c r="G32" s="29">
        <v>120644.65</v>
      </c>
      <c r="H32" s="29">
        <v>321498.99</v>
      </c>
      <c r="I32" s="29">
        <v>0</v>
      </c>
      <c r="J32" s="29">
        <f>SUM(D32:G32)*J5</f>
        <v>48331.702000000005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2753.9457948000309</v>
      </c>
      <c r="C33" s="62">
        <v>1.6995812999999997</v>
      </c>
      <c r="D33" s="29">
        <v>248500.57</v>
      </c>
      <c r="E33" s="29">
        <v>38367.07</v>
      </c>
      <c r="F33" s="29">
        <v>83964.87</v>
      </c>
      <c r="G33" s="29">
        <v>126637.06</v>
      </c>
      <c r="H33" s="29">
        <v>326321.48</v>
      </c>
      <c r="I33" s="29">
        <v>0</v>
      </c>
      <c r="J33" s="29">
        <f>SUM(D33:G33)*J5</f>
        <v>49746.957000000002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2753.9457948000309</v>
      </c>
      <c r="C34" s="62">
        <v>1.6995812999999997</v>
      </c>
      <c r="D34" s="29">
        <v>254091.83</v>
      </c>
      <c r="E34" s="29">
        <v>39230.33</v>
      </c>
      <c r="F34" s="29">
        <v>85854.07</v>
      </c>
      <c r="G34" s="29">
        <v>148267.56</v>
      </c>
      <c r="H34" s="29">
        <v>331216.28999999998</v>
      </c>
      <c r="I34" s="29">
        <v>0</v>
      </c>
      <c r="J34" s="29">
        <f>SUM(D34:G34)*J5</f>
        <v>52744.379000000008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2753.9457948000309</v>
      </c>
      <c r="C35" s="62">
        <v>1.6995812999999997</v>
      </c>
      <c r="D35" s="29">
        <v>259808.91</v>
      </c>
      <c r="E35" s="29">
        <v>40113.01</v>
      </c>
      <c r="F35" s="29">
        <v>87785.78</v>
      </c>
      <c r="G35" s="29">
        <v>154101.81</v>
      </c>
      <c r="H35" s="29">
        <v>336184.54</v>
      </c>
      <c r="I35" s="29">
        <v>0</v>
      </c>
      <c r="J35" s="29">
        <f>SUM(D35:G35)*J5</f>
        <v>54180.951000000001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2753.9457948000309</v>
      </c>
      <c r="C36" s="62">
        <v>1.6995812999999997</v>
      </c>
      <c r="D36" s="29">
        <v>265654.59000000003</v>
      </c>
      <c r="E36" s="29">
        <v>41015.56</v>
      </c>
      <c r="F36" s="29">
        <v>89760.97</v>
      </c>
      <c r="G36" s="29">
        <v>164852.82</v>
      </c>
      <c r="H36" s="29">
        <v>341227.31</v>
      </c>
      <c r="I36" s="29">
        <v>0</v>
      </c>
      <c r="J36" s="29">
        <f>SUM(D36:G36)*J5</f>
        <v>56128.394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2753.9457948000309</v>
      </c>
      <c r="C37" s="62">
        <v>1.6995812999999997</v>
      </c>
      <c r="D37" s="29">
        <v>271631.84000000003</v>
      </c>
      <c r="E37" s="29">
        <v>41938.400000000001</v>
      </c>
      <c r="F37" s="29">
        <v>91780.59</v>
      </c>
      <c r="G37" s="29">
        <v>175686.41</v>
      </c>
      <c r="H37" s="29">
        <v>346345.73</v>
      </c>
      <c r="I37" s="29">
        <v>0</v>
      </c>
      <c r="J37" s="29">
        <f>SUM(D37:G37)*J5</f>
        <v>58103.724000000017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2753.9457948000309</v>
      </c>
      <c r="C38" s="62">
        <v>1.6995812999999997</v>
      </c>
      <c r="D38" s="29">
        <v>277743.53999999998</v>
      </c>
      <c r="E38" s="29">
        <v>42882.02</v>
      </c>
      <c r="F38" s="29">
        <v>93845.66</v>
      </c>
      <c r="G38" s="29">
        <v>182285.72</v>
      </c>
      <c r="H38" s="29">
        <v>351540.91</v>
      </c>
      <c r="I38" s="29">
        <v>0</v>
      </c>
      <c r="J38" s="29">
        <f>SUM(D38:G38)*J5</f>
        <v>59675.693999999996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32140.323061267743</v>
      </c>
      <c r="C51" s="62">
        <f>C21+NPV(J3,C22:C50)</f>
        <v>19.408482344464627</v>
      </c>
      <c r="D51" s="29">
        <f>D21+NPV(J3,D22:D50)</f>
        <v>2519824.5391546139</v>
      </c>
      <c r="E51" s="29">
        <f>E21+NPV(J3,E22:E50)</f>
        <v>389046.5504496576</v>
      </c>
      <c r="F51" s="29">
        <f>F21+NPV(J3,F22:F50)</f>
        <v>851413.40367695189</v>
      </c>
      <c r="G51" s="29">
        <f>G21+NPV(J3,G22:G50)</f>
        <v>1142083.8950178761</v>
      </c>
      <c r="H51" s="29">
        <f>H21+NPV(J3,H22:H50)</f>
        <v>3515031.2099084109</v>
      </c>
      <c r="I51" s="29">
        <f>I21+NPV(J3,I22:I50)</f>
        <v>0</v>
      </c>
      <c r="J51" s="29">
        <f>J21+NPV(J3,J22:J50)</f>
        <v>490236.83882990998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44460.165287151598</v>
      </c>
      <c r="C52" s="64">
        <f>C21+NPV(J4,C22:C50)</f>
        <v>26.971432882999792</v>
      </c>
      <c r="D52" s="29">
        <f>D21+NPV(J4,D22:D50)</f>
        <v>3600897.0344108292</v>
      </c>
      <c r="E52" s="29">
        <f>E21+NPV(J4,E22:E50)</f>
        <v>555957.98255723075</v>
      </c>
      <c r="F52" s="29">
        <f>F21+NPV(J4,F22:F50)</f>
        <v>1216692.6542061577</v>
      </c>
      <c r="G52" s="29">
        <f>G21+NPV(J4,G22:G50)</f>
        <v>1712851.6105389046</v>
      </c>
      <c r="H52" s="29">
        <f>H21+NPV(J4,H22:H50)</f>
        <v>4951333.5294614406</v>
      </c>
      <c r="I52" s="29">
        <f>I21+NPV(J4,I22:I50)</f>
        <v>0</v>
      </c>
      <c r="J52" s="29">
        <f>J21+NPV(J4,J22:J50)</f>
        <v>708639.92817131232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2AFF-EF34-475A-ADC0-9DDC8C12B995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144437.37088714668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536269.0900000832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536269.0900000832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3492740.9886130313</v>
      </c>
      <c r="D11" s="28">
        <f>SUM(D51:G51)</f>
        <v>650170.00425055716</v>
      </c>
      <c r="E11" s="28">
        <f>SUM(D51:G51)</f>
        <v>650170.00425055716</v>
      </c>
      <c r="F11" s="28">
        <f>SUM(D51:G51)+I51+C8</f>
        <v>2366734.7934035696</v>
      </c>
      <c r="G11" s="29">
        <f>SUM(D52:G52)+I52+J52</f>
        <v>2906171.4163130019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536269.0900000832</v>
      </c>
      <c r="D12" s="55">
        <f>H51+C5+C7</f>
        <v>1920613.5703471662</v>
      </c>
      <c r="E12" s="55">
        <f>C5+C7</f>
        <v>680706.46088722988</v>
      </c>
      <c r="F12" s="55">
        <f>C5+C6</f>
        <v>680706.46088722988</v>
      </c>
      <c r="G12" s="55">
        <f>C5+C6</f>
        <v>680706.46088722988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2956471.8986129481</v>
      </c>
      <c r="D13" s="28">
        <f>D11-D12</f>
        <v>-1270443.566096609</v>
      </c>
      <c r="E13" s="28">
        <f>E11-E12</f>
        <v>-30536.456636672723</v>
      </c>
      <c r="F13" s="28">
        <f>F11-F12</f>
        <v>1686028.3325163396</v>
      </c>
      <c r="G13" s="28">
        <f>G11-G12</f>
        <v>2225464.9554257719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6.5130380507526349</v>
      </c>
      <c r="D14" s="45">
        <f t="shared" ref="D14:G14" si="0">IFERROR(D11/D12,0)</f>
        <v>0.338522029776679</v>
      </c>
      <c r="E14" s="45">
        <f t="shared" si="0"/>
        <v>0.95514005170911465</v>
      </c>
      <c r="F14" s="45">
        <f t="shared" si="0"/>
        <v>3.4768801669941221</v>
      </c>
      <c r="G14" s="45">
        <f t="shared" si="0"/>
        <v>4.2693460152047189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34.896285090348726</v>
      </c>
      <c r="D15" s="54">
        <f>IFERROR(D12/B51,"")</f>
        <v>124.97882117206655</v>
      </c>
      <c r="E15" s="54">
        <f>IFERROR(E12/B51,"")</f>
        <v>44.295162941349844</v>
      </c>
      <c r="F15" s="54">
        <f>IFERROR(F12/B51,"")</f>
        <v>44.295162941349844</v>
      </c>
      <c r="G15" s="54">
        <f>IFERROR(G12/B51,"")</f>
        <v>44.295162941349844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2213.913886851527</v>
      </c>
      <c r="C21" s="62">
        <v>0.25472174549997401</v>
      </c>
      <c r="D21" s="29">
        <v>28516.21</v>
      </c>
      <c r="E21" s="29">
        <v>4402.74</v>
      </c>
      <c r="F21" s="29">
        <v>9635.2199999999993</v>
      </c>
      <c r="G21" s="29">
        <v>38693.129999999997</v>
      </c>
      <c r="H21" s="29">
        <v>169323.17</v>
      </c>
      <c r="I21" s="29">
        <v>247296.15</v>
      </c>
      <c r="J21" s="29">
        <f>SUM(D21:G21)*J5</f>
        <v>8124.73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2213.913886851527</v>
      </c>
      <c r="C22" s="62">
        <v>0.25472174549997401</v>
      </c>
      <c r="D22" s="29">
        <v>29157.82</v>
      </c>
      <c r="E22" s="29">
        <v>4501.8</v>
      </c>
      <c r="F22" s="29">
        <v>9852.02</v>
      </c>
      <c r="G22" s="29">
        <v>40358.71</v>
      </c>
      <c r="H22" s="29">
        <v>171863.01</v>
      </c>
      <c r="I22" s="29">
        <v>247296.15</v>
      </c>
      <c r="J22" s="29">
        <f>SUM(D22:G22)*J5</f>
        <v>8387.0350000000017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2213.913886851527</v>
      </c>
      <c r="C23" s="62">
        <v>0.25472174549997401</v>
      </c>
      <c r="D23" s="29">
        <v>29813.86</v>
      </c>
      <c r="E23" s="29">
        <v>4603.09</v>
      </c>
      <c r="F23" s="29">
        <v>10073.69</v>
      </c>
      <c r="G23" s="29">
        <v>41792.839999999997</v>
      </c>
      <c r="H23" s="29">
        <v>174440.95999999999</v>
      </c>
      <c r="I23" s="29">
        <v>247296.15</v>
      </c>
      <c r="J23" s="29">
        <f>SUM(D23:G23)*J5</f>
        <v>8628.348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2213.913886851527</v>
      </c>
      <c r="C24" s="62">
        <v>0.25472174549997401</v>
      </c>
      <c r="D24" s="29">
        <v>30484.68</v>
      </c>
      <c r="E24" s="29">
        <v>4706.66</v>
      </c>
      <c r="F24" s="29">
        <v>10300.34</v>
      </c>
      <c r="G24" s="29">
        <v>43436.03</v>
      </c>
      <c r="H24" s="29">
        <v>177057.57</v>
      </c>
      <c r="I24" s="29">
        <v>247296.15</v>
      </c>
      <c r="J24" s="29">
        <f>SUM(D24:G24)*J5</f>
        <v>8892.7709999999988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2213.913886851527</v>
      </c>
      <c r="C25" s="62">
        <v>0.25472174549997401</v>
      </c>
      <c r="D25" s="29">
        <v>31170.58</v>
      </c>
      <c r="E25" s="29">
        <v>4812.5600000000004</v>
      </c>
      <c r="F25" s="29">
        <v>10532.1</v>
      </c>
      <c r="G25" s="29">
        <v>46891.02</v>
      </c>
      <c r="H25" s="29">
        <v>179713.44</v>
      </c>
      <c r="I25" s="29">
        <v>247296.15</v>
      </c>
      <c r="J25" s="29">
        <f>SUM(D25:G25)*J5</f>
        <v>9340.6260000000002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2213.913886851527</v>
      </c>
      <c r="C26" s="62">
        <v>0.25472174549997401</v>
      </c>
      <c r="D26" s="29">
        <v>31871.919999999998</v>
      </c>
      <c r="E26" s="29">
        <v>4920.8500000000004</v>
      </c>
      <c r="F26" s="29">
        <v>10769.07</v>
      </c>
      <c r="G26" s="29">
        <v>53382.63</v>
      </c>
      <c r="H26" s="29">
        <v>182409.14</v>
      </c>
      <c r="I26" s="29">
        <v>247296.15</v>
      </c>
      <c r="J26" s="29">
        <f>SUM(D26:G26)*J5</f>
        <v>10094.447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2213.913886851527</v>
      </c>
      <c r="C27" s="62">
        <v>0.25472174549997401</v>
      </c>
      <c r="D27" s="29">
        <v>32589.040000000001</v>
      </c>
      <c r="E27" s="29">
        <v>5031.5600000000004</v>
      </c>
      <c r="F27" s="29">
        <v>11011.38</v>
      </c>
      <c r="G27" s="29">
        <v>55582.51</v>
      </c>
      <c r="H27" s="29">
        <v>185145.27</v>
      </c>
      <c r="I27" s="29">
        <v>247296.15</v>
      </c>
      <c r="J27" s="29">
        <f>SUM(D27:G27)*J5</f>
        <v>10421.449000000001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2213.913886851527</v>
      </c>
      <c r="C28" s="62">
        <v>0.25472174549997401</v>
      </c>
      <c r="D28" s="29">
        <v>33322.29</v>
      </c>
      <c r="E28" s="29">
        <v>5144.7700000000004</v>
      </c>
      <c r="F28" s="29">
        <v>11259.14</v>
      </c>
      <c r="G28" s="29">
        <v>58793.8</v>
      </c>
      <c r="H28" s="29">
        <v>187922.46</v>
      </c>
      <c r="I28" s="29">
        <v>247296.15</v>
      </c>
      <c r="J28" s="29">
        <f>SUM(D28:G28)*J5</f>
        <v>10852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2213.913886851527</v>
      </c>
      <c r="C29" s="62">
        <v>0.25472174549997401</v>
      </c>
      <c r="D29" s="29">
        <v>34072.050000000003</v>
      </c>
      <c r="E29" s="29">
        <v>5260.53</v>
      </c>
      <c r="F29" s="29">
        <v>11512.47</v>
      </c>
      <c r="G29" s="29">
        <v>61456.36</v>
      </c>
      <c r="H29" s="29">
        <v>190741.29</v>
      </c>
      <c r="I29" s="29">
        <v>247296.15</v>
      </c>
      <c r="J29" s="29">
        <f>SUM(D29:G29)*J5</f>
        <v>11230.141000000001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15367.512289965765</v>
      </c>
      <c r="C51" s="62">
        <f>C21+NPV(J3,C22:C50)</f>
        <v>1.7681083161094504</v>
      </c>
      <c r="D51" s="29">
        <f>D21+NPV(J3,D22:D50)</f>
        <v>214528.51825194998</v>
      </c>
      <c r="E51" s="29">
        <f>E21+NPV(J3,E22:E50)</f>
        <v>33121.980966009614</v>
      </c>
      <c r="F51" s="29">
        <f>F21+NPV(J3,F22:F50)</f>
        <v>72486.171295316803</v>
      </c>
      <c r="G51" s="29">
        <f>G21+NPV(J3,G22:G50)</f>
        <v>330033.33373728074</v>
      </c>
      <c r="H51" s="29">
        <f>H21+NPV(J3,H22:H50)</f>
        <v>1239907.1094599362</v>
      </c>
      <c r="I51" s="29">
        <f>I21+NPV(J3,I22:I50)</f>
        <v>1716564.7891530122</v>
      </c>
      <c r="J51" s="29">
        <f>J21+NPV(J3,J22:J50)</f>
        <v>65017.00042505571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18293.001960002472</v>
      </c>
      <c r="C52" s="64">
        <f>C21+NPV(J4,C22:C50)</f>
        <v>2.1047003758185321</v>
      </c>
      <c r="D52" s="29">
        <f>D21+NPV(J4,D22:D50)</f>
        <v>257148.63023383493</v>
      </c>
      <c r="E52" s="29">
        <f>E21+NPV(J4,E22:E50)</f>
        <v>39702.283625896824</v>
      </c>
      <c r="F52" s="29">
        <f>F21+NPV(J4,F22:F50)</f>
        <v>86886.909980057811</v>
      </c>
      <c r="G52" s="29">
        <f>G21+NPV(J4,G22:G50)</f>
        <v>400650.20286224067</v>
      </c>
      <c r="H52" s="29">
        <f>H21+NPV(J4,H22:H50)</f>
        <v>1482818.0225906482</v>
      </c>
      <c r="I52" s="29">
        <f>I21+NPV(J4,I22:I50)</f>
        <v>2043344.5869407686</v>
      </c>
      <c r="J52" s="29">
        <f>J21+NPV(J4,J22:J50)</f>
        <v>78438.802670203018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8757-6B53-4997-8B22-B73078C5B4E8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53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289780.11640257027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582282.56000000006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582282.56000000006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3197894.81</v>
      </c>
      <c r="D11" s="28">
        <f>SUM(D51:G51)</f>
        <v>2384090.6799999997</v>
      </c>
      <c r="E11" s="28">
        <f>SUM(D51:G51)</f>
        <v>2384090.6799999997</v>
      </c>
      <c r="F11" s="28">
        <f>SUM(D51:G51)+I51+C8</f>
        <v>2384090.6799999997</v>
      </c>
      <c r="G11" s="29">
        <f>SUM(D52:G52)+I52+J52</f>
        <v>2622499.7479999997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582282.56000000006</v>
      </c>
      <c r="D12" s="55">
        <f>H51+C5+C7</f>
        <v>3487674.9264025702</v>
      </c>
      <c r="E12" s="55">
        <f>C5+C7</f>
        <v>872062.67640257033</v>
      </c>
      <c r="F12" s="55">
        <f>C5+C6</f>
        <v>872062.67640257033</v>
      </c>
      <c r="G12" s="55">
        <f>C5+C6</f>
        <v>872062.67640257033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2615612.25</v>
      </c>
      <c r="D13" s="28">
        <f>D11-D12</f>
        <v>-1103584.2464025705</v>
      </c>
      <c r="E13" s="28">
        <f>E11-E12</f>
        <v>1512028.0035974295</v>
      </c>
      <c r="F13" s="28">
        <f>F11-F12</f>
        <v>1512028.0035974295</v>
      </c>
      <c r="G13" s="28">
        <f>G11-G12</f>
        <v>1750437.0715974295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5.491998266271275</v>
      </c>
      <c r="D14" s="45">
        <f t="shared" ref="D14:G14" si="0">IFERROR(D11/D12,0)</f>
        <v>0.68357594394816956</v>
      </c>
      <c r="E14" s="45">
        <f t="shared" si="0"/>
        <v>2.7338524449123791</v>
      </c>
      <c r="F14" s="45">
        <f t="shared" si="0"/>
        <v>2.7338524449123791</v>
      </c>
      <c r="G14" s="45">
        <f t="shared" si="0"/>
        <v>3.0072376894036168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17.843955704060996</v>
      </c>
      <c r="D15" s="54">
        <f>IFERROR(D12/B51,"")</f>
        <v>106.87923900192314</v>
      </c>
      <c r="E15" s="54">
        <f>IFERROR(E12/B51,"")</f>
        <v>26.724220915859718</v>
      </c>
      <c r="F15" s="54">
        <f>IFERROR(F12/B51,"")</f>
        <v>26.724220915859718</v>
      </c>
      <c r="G15" s="54">
        <f>IFERROR(G12/B51,"")</f>
        <v>26.724220915859718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32631.921399999999</v>
      </c>
      <c r="C21" s="62">
        <v>10.747569999999998</v>
      </c>
      <c r="D21" s="29">
        <v>1203194.76</v>
      </c>
      <c r="E21" s="29">
        <v>185766.41</v>
      </c>
      <c r="F21" s="29">
        <v>406542.65</v>
      </c>
      <c r="G21" s="29">
        <v>588586.86</v>
      </c>
      <c r="H21" s="29">
        <v>2615612.25</v>
      </c>
      <c r="I21" s="29">
        <v>0</v>
      </c>
      <c r="J21" s="29">
        <f>SUM(D21:G21)*J5</f>
        <v>238409.06799999997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32631.921399999999</v>
      </c>
      <c r="C51" s="62">
        <f>C21+NPV(J3,C22:C50)</f>
        <v>10.747569999999998</v>
      </c>
      <c r="D51" s="29">
        <f>D21+NPV(J3,D22:D50)</f>
        <v>1203194.76</v>
      </c>
      <c r="E51" s="29">
        <f>E21+NPV(J3,E22:E50)</f>
        <v>185766.41</v>
      </c>
      <c r="F51" s="29">
        <f>F21+NPV(J3,F22:F50)</f>
        <v>406542.65</v>
      </c>
      <c r="G51" s="29">
        <f>G21+NPV(J3,G22:G50)</f>
        <v>588586.86</v>
      </c>
      <c r="H51" s="29">
        <f>H21+NPV(J3,H22:H50)</f>
        <v>2615612.25</v>
      </c>
      <c r="I51" s="29">
        <f>I21+NPV(J3,I22:I50)</f>
        <v>0</v>
      </c>
      <c r="J51" s="29">
        <f>J21+NPV(J3,J22:J50)</f>
        <v>238409.06799999997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32631.921399999999</v>
      </c>
      <c r="C52" s="64">
        <f>C21+NPV(J4,C22:C50)</f>
        <v>10.747569999999998</v>
      </c>
      <c r="D52" s="29">
        <f>D21+NPV(J4,D22:D50)</f>
        <v>1203194.76</v>
      </c>
      <c r="E52" s="29">
        <f>E21+NPV(J4,E22:E50)</f>
        <v>185766.41</v>
      </c>
      <c r="F52" s="29">
        <f>F21+NPV(J4,F22:F50)</f>
        <v>406542.65</v>
      </c>
      <c r="G52" s="29">
        <f>G21+NPV(J4,G22:G50)</f>
        <v>588586.86</v>
      </c>
      <c r="H52" s="29">
        <f>H21+NPV(J4,H22:H50)</f>
        <v>2615612.25</v>
      </c>
      <c r="I52" s="29">
        <f>I21+NPV(J4,I22:I50)</f>
        <v>0</v>
      </c>
      <c r="J52" s="29">
        <f>J21+NPV(J4,J22:J50)</f>
        <v>238409.06799999997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C86AB-3B35-4648-ADF2-6579BC37E961}">
  <sheetPr>
    <pageSetUpPr fitToPage="1"/>
  </sheetPr>
  <dimension ref="A2:T69"/>
  <sheetViews>
    <sheetView view="pageLayout" zoomScale="80" zoomScaleNormal="100" zoomScalePageLayoutView="8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9.42578125" collapsed="false"/>
    <col min="14" max="14" bestFit="true" customWidth="true" style="21" width="13.28515625" collapsed="false"/>
    <col min="15" max="15" bestFit="true" customWidth="true" style="21" width="24.42578125" collapsed="false"/>
    <col min="16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51"/>
      <c r="E2" s="51"/>
      <c r="F2" s="51"/>
      <c r="G2" s="51"/>
      <c r="H2" s="51"/>
      <c r="I2" s="25"/>
      <c r="J2" s="26"/>
      <c r="K2" s="26"/>
      <c r="L2" s="52"/>
      <c r="M2" s="52"/>
    </row>
    <row r="3" spans="1:20" s="2" customFormat="1" ht="18.75" x14ac:dyDescent="0.3">
      <c r="A3" s="1" t="s">
        <v>64</v>
      </c>
      <c r="B3" s="1"/>
      <c r="C3" s="1"/>
      <c r="D3" s="51"/>
      <c r="E3" s="51"/>
      <c r="F3" s="51"/>
      <c r="G3" s="51"/>
      <c r="H3" s="51"/>
      <c r="I3" s="23" t="s">
        <v>36</v>
      </c>
      <c r="J3" s="24">
        <v>7.1300000000000002E-2</v>
      </c>
      <c r="K3" s="26"/>
      <c r="L3" s="52"/>
      <c r="M3" s="52"/>
    </row>
    <row r="4" spans="1:20" s="2" customFormat="1" ht="15" customHeight="1" x14ac:dyDescent="0.3">
      <c r="A4" s="22"/>
      <c r="B4" s="1"/>
      <c r="C4" s="1"/>
      <c r="D4" s="51"/>
      <c r="E4" s="51"/>
      <c r="F4" s="51"/>
      <c r="G4" s="51"/>
      <c r="I4" s="23" t="s">
        <v>37</v>
      </c>
      <c r="J4" s="24">
        <v>2.1999999999999999E-2</v>
      </c>
      <c r="K4" s="26"/>
      <c r="L4" s="52"/>
      <c r="M4" s="52"/>
    </row>
    <row r="5" spans="1:20" s="6" customFormat="1" x14ac:dyDescent="0.25">
      <c r="A5" s="3" t="s">
        <v>0</v>
      </c>
      <c r="B5" s="3"/>
      <c r="C5" s="28">
        <v>1353055.6200000017</v>
      </c>
      <c r="D5" s="53"/>
      <c r="E5" s="53"/>
      <c r="F5" s="53"/>
      <c r="G5" s="53"/>
      <c r="I5" s="23" t="s">
        <v>38</v>
      </c>
      <c r="J5" s="24">
        <v>0.1</v>
      </c>
      <c r="K5" s="27"/>
      <c r="L5" s="53"/>
      <c r="M5" s="53"/>
      <c r="N5" s="5"/>
      <c r="Q5" s="5"/>
      <c r="R5" s="5"/>
    </row>
    <row r="6" spans="1:20" s="6" customFormat="1" ht="12.75" x14ac:dyDescent="0.2">
      <c r="A6" s="3" t="s">
        <v>39</v>
      </c>
      <c r="B6" s="3"/>
      <c r="C6" s="29">
        <v>231572.32000000004</v>
      </c>
      <c r="D6" s="53"/>
      <c r="E6" s="53"/>
      <c r="F6" s="53"/>
      <c r="G6" s="53"/>
      <c r="H6" s="53"/>
      <c r="I6" s="27"/>
      <c r="J6" s="27"/>
      <c r="K6" s="27"/>
      <c r="L6" s="53"/>
      <c r="M6" s="53"/>
      <c r="N6" s="5"/>
      <c r="Q6" s="5"/>
      <c r="R6" s="5"/>
    </row>
    <row r="7" spans="1:20" s="6" customFormat="1" ht="12.75" x14ac:dyDescent="0.2">
      <c r="A7" s="3" t="s">
        <v>1</v>
      </c>
      <c r="B7" s="3"/>
      <c r="C7" s="29">
        <v>1233485.9599999983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8"/>
      <c r="O7" s="8"/>
      <c r="P7" s="8"/>
      <c r="Q7" s="8"/>
      <c r="R7" s="8"/>
    </row>
    <row r="8" spans="1:20" s="6" customFormat="1" ht="12.75" x14ac:dyDescent="0.2">
      <c r="A8" s="3" t="s">
        <v>2</v>
      </c>
      <c r="B8" s="3"/>
      <c r="C8" s="29">
        <v>1233485.9599999983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9"/>
      <c r="O8" s="9"/>
      <c r="P8" s="9"/>
      <c r="Q8" s="9"/>
      <c r="R8" s="9"/>
    </row>
    <row r="9" spans="1:20" s="6" customFormat="1" ht="12.75" x14ac:dyDescent="0.2">
      <c r="A9" s="3" t="s">
        <v>3</v>
      </c>
      <c r="B9" s="3"/>
      <c r="C9" s="29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10"/>
      <c r="O9" s="10"/>
      <c r="P9" s="10"/>
      <c r="Q9" s="10"/>
      <c r="R9" s="10"/>
    </row>
    <row r="10" spans="1:20" s="6" customFormat="1" ht="12.75" x14ac:dyDescent="0.2">
      <c r="A10" s="3"/>
      <c r="B10" s="3"/>
      <c r="C10" s="11"/>
      <c r="D10" s="11" t="s">
        <v>4</v>
      </c>
      <c r="E10" s="11"/>
      <c r="F10" s="11" t="s">
        <v>5</v>
      </c>
      <c r="G10" s="11"/>
      <c r="H10" s="3"/>
      <c r="I10" s="3"/>
    </row>
    <row r="11" spans="1:20" s="6" customFormat="1" ht="12.75" x14ac:dyDescent="0.2">
      <c r="A11" s="12" t="s">
        <v>6</v>
      </c>
      <c r="B11" s="12"/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3"/>
      <c r="I11" s="3"/>
    </row>
    <row r="12" spans="1:20" s="6" customFormat="1" ht="12.75" x14ac:dyDescent="0.2">
      <c r="A12" s="3" t="s">
        <v>12</v>
      </c>
      <c r="B12" s="3"/>
      <c r="C12" s="58">
        <f>H52+I52+C8+C9</f>
        <v>1233729.483227076</v>
      </c>
      <c r="D12" s="58">
        <f>SUM(D52:G52)</f>
        <v>197506.43611832129</v>
      </c>
      <c r="E12" s="58">
        <f>SUM(D52:G52)</f>
        <v>197506.43611832129</v>
      </c>
      <c r="F12" s="58">
        <f>SUM(D52:G52)+I52+C9</f>
        <v>197506.43611832129</v>
      </c>
      <c r="G12" s="7">
        <f>SUM(D53:G53)+I53+J53</f>
        <v>296093.17824618745</v>
      </c>
      <c r="H12" s="15"/>
      <c r="I12" s="14"/>
      <c r="O12" s="16"/>
      <c r="P12" s="16"/>
      <c r="Q12" s="16"/>
      <c r="R12" s="16"/>
      <c r="S12" s="16"/>
      <c r="T12" s="16"/>
    </row>
    <row r="13" spans="1:20" s="6" customFormat="1" ht="12.75" x14ac:dyDescent="0.2">
      <c r="A13" s="12" t="s">
        <v>13</v>
      </c>
      <c r="B13" s="12"/>
      <c r="C13" s="59">
        <f>C7</f>
        <v>1233485.9599999983</v>
      </c>
      <c r="D13" s="59">
        <f>H52+C5+C8+K52+L52</f>
        <v>26658859.671320878</v>
      </c>
      <c r="E13" s="59">
        <f>C5+C8+K52+L52</f>
        <v>26658616.148093805</v>
      </c>
      <c r="F13" s="59">
        <f>C5+C7+K52</f>
        <v>15954802.894594073</v>
      </c>
      <c r="G13" s="59">
        <f>C5+C7+K53</f>
        <v>21253639.032520883</v>
      </c>
      <c r="H13" s="3"/>
      <c r="I13" s="14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14</v>
      </c>
      <c r="B14" s="3"/>
      <c r="C14" s="58">
        <f>C12-C13</f>
        <v>243.52322707767598</v>
      </c>
      <c r="D14" s="58">
        <f t="shared" ref="D14:G14" si="0">D12-D13</f>
        <v>-26461353.235202558</v>
      </c>
      <c r="E14" s="58">
        <f t="shared" si="0"/>
        <v>-26461109.711975485</v>
      </c>
      <c r="F14" s="58">
        <f t="shared" si="0"/>
        <v>-15757296.458475752</v>
      </c>
      <c r="G14" s="58">
        <f t="shared" si="0"/>
        <v>-20957545.854274694</v>
      </c>
      <c r="H14" s="3"/>
      <c r="I14" s="17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15</v>
      </c>
      <c r="B15" s="3"/>
      <c r="C15" s="18">
        <f>IFERROR(C12/C13,0)</f>
        <v>1.0001974268333607</v>
      </c>
      <c r="D15" s="18">
        <f t="shared" ref="D15:G15" si="1">IFERROR(D12/D13,0)</f>
        <v>7.4086603310641666E-3</v>
      </c>
      <c r="E15" s="18">
        <f t="shared" si="1"/>
        <v>7.408728008278246E-3</v>
      </c>
      <c r="F15" s="18">
        <f t="shared" si="1"/>
        <v>1.2379121034785201E-2</v>
      </c>
      <c r="G15" s="18">
        <f t="shared" si="1"/>
        <v>1.3931410888889459E-2</v>
      </c>
      <c r="H15" s="3"/>
      <c r="I15" s="3"/>
      <c r="O15" s="16"/>
      <c r="P15" s="16"/>
      <c r="Q15" s="16"/>
      <c r="R15" s="16"/>
      <c r="S15" s="16"/>
      <c r="T15" s="16"/>
    </row>
    <row r="16" spans="1:20" s="6" customFormat="1" ht="12.75" x14ac:dyDescent="0.2">
      <c r="A16" s="3" t="s">
        <v>45</v>
      </c>
      <c r="B16" s="3"/>
      <c r="C16" s="57">
        <f>IFERROR(C13/C52/1000,"")</f>
        <v>1191.1832109076552</v>
      </c>
      <c r="D16" s="57">
        <f>IFERROR(D13/C52/1000,"")</f>
        <v>25744.586555667516</v>
      </c>
      <c r="E16" s="57">
        <f>IFERROR(E13/C52/1000,"")</f>
        <v>25744.351384138237</v>
      </c>
      <c r="F16" s="57">
        <f>IFERROR(F13/C52/1000,"")</f>
        <v>15407.62842682161</v>
      </c>
      <c r="G16" s="57">
        <f>IFERROR(G13/C53/1000,"")</f>
        <v>15353.121887620708</v>
      </c>
      <c r="H16" s="3"/>
      <c r="I16" s="3"/>
      <c r="O16" s="16"/>
      <c r="P16" s="16"/>
      <c r="Q16" s="16"/>
      <c r="R16" s="16"/>
      <c r="S16" s="16"/>
      <c r="T16" s="16"/>
    </row>
    <row r="17" spans="1:12" s="6" customFormat="1" ht="12.75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2" s="6" customFormat="1" ht="12.75" x14ac:dyDescent="0.2">
      <c r="A18" s="11"/>
      <c r="B18" s="11"/>
      <c r="C18" s="11"/>
      <c r="D18" s="11" t="s">
        <v>17</v>
      </c>
      <c r="E18" s="11" t="s">
        <v>17</v>
      </c>
      <c r="F18" s="11" t="s">
        <v>17</v>
      </c>
      <c r="G18" s="11"/>
      <c r="H18" s="11"/>
      <c r="I18" s="11"/>
      <c r="J18" s="11"/>
      <c r="K18" s="60" t="s">
        <v>40</v>
      </c>
      <c r="L18" s="60"/>
    </row>
    <row r="19" spans="1:12" s="6" customFormat="1" ht="12.75" x14ac:dyDescent="0.2">
      <c r="A19" s="11"/>
      <c r="B19" s="11" t="s">
        <v>18</v>
      </c>
      <c r="C19" s="11" t="s">
        <v>18</v>
      </c>
      <c r="D19" s="11" t="s">
        <v>19</v>
      </c>
      <c r="E19" s="11" t="s">
        <v>20</v>
      </c>
      <c r="F19" s="11" t="s">
        <v>21</v>
      </c>
      <c r="G19" s="11" t="s">
        <v>17</v>
      </c>
      <c r="H19" s="11"/>
      <c r="I19" s="11"/>
      <c r="J19" s="11"/>
      <c r="K19" s="60" t="s">
        <v>41</v>
      </c>
      <c r="L19" s="60" t="s">
        <v>40</v>
      </c>
    </row>
    <row r="20" spans="1:12" s="6" customFormat="1" ht="12.75" x14ac:dyDescent="0.2">
      <c r="A20" s="11"/>
      <c r="B20" s="11" t="s">
        <v>22</v>
      </c>
      <c r="C20" s="11" t="s">
        <v>23</v>
      </c>
      <c r="D20" s="11" t="s">
        <v>24</v>
      </c>
      <c r="E20" s="11" t="s">
        <v>24</v>
      </c>
      <c r="F20" s="11" t="s">
        <v>24</v>
      </c>
      <c r="G20" s="11" t="s">
        <v>22</v>
      </c>
      <c r="H20" s="11" t="s">
        <v>25</v>
      </c>
      <c r="I20" s="11" t="s">
        <v>26</v>
      </c>
      <c r="J20" s="11"/>
      <c r="K20" s="60" t="s">
        <v>42</v>
      </c>
      <c r="L20" s="60" t="s">
        <v>41</v>
      </c>
    </row>
    <row r="21" spans="1:12" s="6" customFormat="1" ht="12.75" x14ac:dyDescent="0.2">
      <c r="A21" s="13" t="s">
        <v>27</v>
      </c>
      <c r="B21" s="65" t="s">
        <v>28</v>
      </c>
      <c r="C21" s="13" t="s">
        <v>29</v>
      </c>
      <c r="D21" s="13" t="s">
        <v>30</v>
      </c>
      <c r="E21" s="13" t="s">
        <v>30</v>
      </c>
      <c r="F21" s="13" t="s">
        <v>30</v>
      </c>
      <c r="G21" s="13" t="s">
        <v>30</v>
      </c>
      <c r="H21" s="13" t="s">
        <v>31</v>
      </c>
      <c r="I21" s="13" t="s">
        <v>32</v>
      </c>
      <c r="J21" s="13" t="s">
        <v>33</v>
      </c>
      <c r="K21" s="61" t="s">
        <v>43</v>
      </c>
      <c r="L21" s="61" t="s">
        <v>44</v>
      </c>
    </row>
    <row r="22" spans="1:12" s="6" customFormat="1" ht="12.75" x14ac:dyDescent="0.2">
      <c r="A22" s="3">
        <v>1</v>
      </c>
      <c r="B22" s="62">
        <v>0.21299999999999999</v>
      </c>
      <c r="C22" s="62">
        <v>0.107</v>
      </c>
      <c r="D22" s="29">
        <v>11978.69</v>
      </c>
      <c r="E22" s="29">
        <v>1849.44</v>
      </c>
      <c r="F22" s="29">
        <v>4047.43</v>
      </c>
      <c r="G22" s="29">
        <v>6.1</v>
      </c>
      <c r="H22" s="29">
        <v>23.06</v>
      </c>
      <c r="I22" s="29">
        <v>0</v>
      </c>
      <c r="J22" s="7">
        <f>SUM(D22:G22)*J5</f>
        <v>1788.1660000000002</v>
      </c>
      <c r="K22" s="7">
        <v>0</v>
      </c>
      <c r="L22" s="7">
        <v>0</v>
      </c>
    </row>
    <row r="23" spans="1:12" s="6" customFormat="1" ht="12.75" x14ac:dyDescent="0.2">
      <c r="A23" s="3">
        <v>2</v>
      </c>
      <c r="B23" s="62">
        <v>0.21299999999999999</v>
      </c>
      <c r="C23" s="62">
        <v>0.107</v>
      </c>
      <c r="D23" s="29">
        <v>12248.21</v>
      </c>
      <c r="E23" s="29">
        <v>1891.05</v>
      </c>
      <c r="F23" s="29">
        <v>4138.5</v>
      </c>
      <c r="G23" s="29">
        <v>6.6</v>
      </c>
      <c r="H23" s="29">
        <v>23.4</v>
      </c>
      <c r="I23" s="29">
        <v>0</v>
      </c>
      <c r="J23" s="7">
        <f>SUM(D23:G23)*J5</f>
        <v>1828.4359999999997</v>
      </c>
      <c r="K23" s="7">
        <f>IF(B23&gt;0,(C5)*1.02,0)</f>
        <v>1380116.7324000017</v>
      </c>
      <c r="L23" s="7">
        <f>IF(B23&gt;0,C8,0)</f>
        <v>1233485.9599999983</v>
      </c>
    </row>
    <row r="24" spans="1:12" s="6" customFormat="1" ht="12.75" x14ac:dyDescent="0.2">
      <c r="A24" s="3">
        <v>3</v>
      </c>
      <c r="B24" s="62">
        <v>0.21299999999999999</v>
      </c>
      <c r="C24" s="62">
        <v>0.107</v>
      </c>
      <c r="D24" s="29">
        <v>12523.8</v>
      </c>
      <c r="E24" s="29">
        <v>1933.6</v>
      </c>
      <c r="F24" s="29">
        <v>4231.62</v>
      </c>
      <c r="G24" s="29">
        <v>6.7</v>
      </c>
      <c r="H24" s="29">
        <v>23.76</v>
      </c>
      <c r="I24" s="29">
        <v>0</v>
      </c>
      <c r="J24" s="7">
        <f>SUM(D24:G24)*J5</f>
        <v>1869.5720000000001</v>
      </c>
      <c r="K24" s="7">
        <f>IF(B24&gt;0,K23*1.02,0)</f>
        <v>1407719.0670480018</v>
      </c>
      <c r="L24" s="7">
        <f>IF(B24&gt;0,L23,0)</f>
        <v>1233485.9599999983</v>
      </c>
    </row>
    <row r="25" spans="1:12" s="6" customFormat="1" ht="12.75" x14ac:dyDescent="0.2">
      <c r="A25" s="3">
        <v>4</v>
      </c>
      <c r="B25" s="62">
        <v>0.21299999999999999</v>
      </c>
      <c r="C25" s="62">
        <v>0.107</v>
      </c>
      <c r="D25" s="29">
        <v>12805.58</v>
      </c>
      <c r="E25" s="29">
        <v>1977.11</v>
      </c>
      <c r="F25" s="29">
        <v>4326.83</v>
      </c>
      <c r="G25" s="29">
        <v>6.93</v>
      </c>
      <c r="H25" s="29">
        <v>24.11</v>
      </c>
      <c r="I25" s="29">
        <v>0</v>
      </c>
      <c r="J25" s="7">
        <f>SUM(D25:G25)*J5</f>
        <v>1911.6450000000002</v>
      </c>
      <c r="K25" s="7">
        <f t="shared" ref="K25:K50" si="2">IF(B25&gt;0,K24*1.02,0)</f>
        <v>1435873.4483889618</v>
      </c>
      <c r="L25" s="7">
        <f t="shared" ref="L25:L51" si="3">IF(B25&gt;0,L24,0)</f>
        <v>1233485.9599999983</v>
      </c>
    </row>
    <row r="26" spans="1:12" s="6" customFormat="1" ht="12.75" x14ac:dyDescent="0.2">
      <c r="A26" s="3">
        <v>5</v>
      </c>
      <c r="B26" s="62">
        <v>0.21299999999999999</v>
      </c>
      <c r="C26" s="62">
        <v>0.107</v>
      </c>
      <c r="D26" s="29">
        <v>13093.71</v>
      </c>
      <c r="E26" s="29">
        <v>2021.59</v>
      </c>
      <c r="F26" s="29">
        <v>4424.18</v>
      </c>
      <c r="G26" s="29">
        <v>7.82</v>
      </c>
      <c r="H26" s="29">
        <v>24.47</v>
      </c>
      <c r="I26" s="29">
        <v>0</v>
      </c>
      <c r="J26" s="7">
        <f>SUM(D26:G26)*J5</f>
        <v>1954.73</v>
      </c>
      <c r="K26" s="7">
        <f t="shared" si="2"/>
        <v>1464590.9173567411</v>
      </c>
      <c r="L26" s="7">
        <f t="shared" si="3"/>
        <v>1233485.9599999983</v>
      </c>
    </row>
    <row r="27" spans="1:12" s="6" customFormat="1" ht="12.75" x14ac:dyDescent="0.2">
      <c r="A27" s="3">
        <v>6</v>
      </c>
      <c r="B27" s="62">
        <v>0.21299999999999999</v>
      </c>
      <c r="C27" s="62">
        <v>0.107</v>
      </c>
      <c r="D27" s="29">
        <v>13388.32</v>
      </c>
      <c r="E27" s="29">
        <v>2067.08</v>
      </c>
      <c r="F27" s="29">
        <v>4523.72</v>
      </c>
      <c r="G27" s="29">
        <v>8.6300000000000008</v>
      </c>
      <c r="H27" s="29">
        <v>24.84</v>
      </c>
      <c r="I27" s="29">
        <v>0</v>
      </c>
      <c r="J27" s="7">
        <f>SUM(D27:G27)*J5</f>
        <v>1998.7750000000001</v>
      </c>
      <c r="K27" s="7">
        <f t="shared" si="2"/>
        <v>1493882.735703876</v>
      </c>
      <c r="L27" s="7">
        <f t="shared" si="3"/>
        <v>1233485.9599999983</v>
      </c>
    </row>
    <row r="28" spans="1:12" s="6" customFormat="1" ht="12.75" x14ac:dyDescent="0.2">
      <c r="A28" s="3">
        <v>7</v>
      </c>
      <c r="B28" s="62">
        <v>0.21299999999999999</v>
      </c>
      <c r="C28" s="62">
        <v>0.107</v>
      </c>
      <c r="D28" s="29">
        <v>13689.55</v>
      </c>
      <c r="E28" s="29">
        <v>2113.59</v>
      </c>
      <c r="F28" s="29">
        <v>4625.51</v>
      </c>
      <c r="G28" s="29">
        <v>8.69</v>
      </c>
      <c r="H28" s="29">
        <v>25.21</v>
      </c>
      <c r="I28" s="29">
        <v>0</v>
      </c>
      <c r="J28" s="7">
        <f>SUM(D28:G28)*J5</f>
        <v>2043.7340000000002</v>
      </c>
      <c r="K28" s="7">
        <f t="shared" si="2"/>
        <v>1523760.3904179535</v>
      </c>
      <c r="L28" s="7">
        <f t="shared" si="3"/>
        <v>1233485.9599999983</v>
      </c>
    </row>
    <row r="29" spans="1:12" s="6" customFormat="1" ht="12.75" x14ac:dyDescent="0.2">
      <c r="A29" s="3">
        <v>8</v>
      </c>
      <c r="B29" s="62">
        <v>0.21299999999999999</v>
      </c>
      <c r="C29" s="62">
        <v>0.107</v>
      </c>
      <c r="D29" s="29">
        <v>13997.57</v>
      </c>
      <c r="E29" s="29">
        <v>2161.15</v>
      </c>
      <c r="F29" s="29">
        <v>4729.58</v>
      </c>
      <c r="G29" s="29">
        <v>9.41</v>
      </c>
      <c r="H29" s="29">
        <v>25.59</v>
      </c>
      <c r="I29" s="29">
        <v>0</v>
      </c>
      <c r="J29" s="7">
        <f>SUM(D29:G29)*J5</f>
        <v>2089.7710000000002</v>
      </c>
      <c r="K29" s="7">
        <f t="shared" si="2"/>
        <v>1554235.5982263125</v>
      </c>
      <c r="L29" s="7">
        <f t="shared" si="3"/>
        <v>1233485.9599999983</v>
      </c>
    </row>
    <row r="30" spans="1:12" s="6" customFormat="1" ht="12.75" x14ac:dyDescent="0.2">
      <c r="A30" s="3">
        <v>9</v>
      </c>
      <c r="B30" s="62">
        <v>0.21299999999999999</v>
      </c>
      <c r="C30" s="62">
        <v>0.107</v>
      </c>
      <c r="D30" s="29">
        <v>14312.52</v>
      </c>
      <c r="E30" s="29">
        <v>2209.77</v>
      </c>
      <c r="F30" s="29">
        <v>4836</v>
      </c>
      <c r="G30" s="29">
        <v>9.75</v>
      </c>
      <c r="H30" s="29">
        <v>25.98</v>
      </c>
      <c r="I30" s="29">
        <v>0</v>
      </c>
      <c r="J30" s="7">
        <f>SUM(D30:G30)*J5</f>
        <v>2136.8040000000001</v>
      </c>
      <c r="K30" s="7">
        <f t="shared" si="2"/>
        <v>1585320.3101908388</v>
      </c>
      <c r="L30" s="7">
        <f t="shared" si="3"/>
        <v>1233485.9599999983</v>
      </c>
    </row>
    <row r="31" spans="1:12" s="6" customFormat="1" ht="12.75" x14ac:dyDescent="0.2">
      <c r="A31" s="3">
        <v>10</v>
      </c>
      <c r="B31" s="62">
        <v>0.21299999999999999</v>
      </c>
      <c r="C31" s="62">
        <v>0.107</v>
      </c>
      <c r="D31" s="29">
        <v>14634.55</v>
      </c>
      <c r="E31" s="29">
        <v>2259.4899999999998</v>
      </c>
      <c r="F31" s="29">
        <v>4944.8100000000004</v>
      </c>
      <c r="G31" s="29">
        <v>10.16</v>
      </c>
      <c r="H31" s="29">
        <v>26.36</v>
      </c>
      <c r="I31" s="29">
        <v>0</v>
      </c>
      <c r="J31" s="7">
        <f>SUM(D31:G31)*J5</f>
        <v>2184.9010000000003</v>
      </c>
      <c r="K31" s="7">
        <f t="shared" si="2"/>
        <v>1617026.7163946556</v>
      </c>
      <c r="L31" s="7">
        <f t="shared" si="3"/>
        <v>1233485.9599999983</v>
      </c>
    </row>
    <row r="32" spans="1:12" s="6" customFormat="1" ht="12.75" x14ac:dyDescent="0.2">
      <c r="A32" s="3">
        <v>11</v>
      </c>
      <c r="B32" s="62">
        <v>0.21299999999999999</v>
      </c>
      <c r="C32" s="62">
        <v>0.107</v>
      </c>
      <c r="D32" s="29">
        <v>14963.82</v>
      </c>
      <c r="E32" s="29">
        <v>2310.33</v>
      </c>
      <c r="F32" s="29">
        <v>5056.07</v>
      </c>
      <c r="G32" s="29">
        <v>10.77</v>
      </c>
      <c r="H32" s="29">
        <v>26.76</v>
      </c>
      <c r="I32" s="29">
        <v>0</v>
      </c>
      <c r="J32" s="7">
        <f>SUM(D32:G32)*J5</f>
        <v>2234.0990000000002</v>
      </c>
      <c r="K32" s="7">
        <f t="shared" si="2"/>
        <v>1649367.2507225487</v>
      </c>
      <c r="L32" s="7">
        <f t="shared" si="3"/>
        <v>1233485.9599999983</v>
      </c>
    </row>
    <row r="33" spans="1:12" s="6" customFormat="1" ht="12.75" x14ac:dyDescent="0.2">
      <c r="A33" s="3">
        <v>12</v>
      </c>
      <c r="B33" s="62">
        <v>0.21299999999999999</v>
      </c>
      <c r="C33" s="62">
        <v>0.107</v>
      </c>
      <c r="D33" s="29">
        <v>15300.51</v>
      </c>
      <c r="E33" s="29">
        <v>2362.31</v>
      </c>
      <c r="F33" s="29">
        <v>5169.83</v>
      </c>
      <c r="G33" s="29">
        <v>11.67</v>
      </c>
      <c r="H33" s="29">
        <v>27.16</v>
      </c>
      <c r="I33" s="29">
        <v>0</v>
      </c>
      <c r="J33" s="7">
        <f>SUM(D33:G33)*J5</f>
        <v>2284.4320000000002</v>
      </c>
      <c r="K33" s="7">
        <f t="shared" si="2"/>
        <v>1682354.5957369998</v>
      </c>
      <c r="L33" s="7">
        <f t="shared" si="3"/>
        <v>1233485.9599999983</v>
      </c>
    </row>
    <row r="34" spans="1:12" s="6" customFormat="1" ht="12.75" x14ac:dyDescent="0.2">
      <c r="A34" s="3">
        <v>13</v>
      </c>
      <c r="B34" s="62">
        <v>0.21299999999999999</v>
      </c>
      <c r="C34" s="62">
        <v>0.107</v>
      </c>
      <c r="D34" s="29">
        <v>15644.77</v>
      </c>
      <c r="E34" s="29">
        <v>2415.46</v>
      </c>
      <c r="F34" s="29">
        <v>5286.15</v>
      </c>
      <c r="G34" s="29">
        <v>12.35</v>
      </c>
      <c r="H34" s="29">
        <v>27.57</v>
      </c>
      <c r="I34" s="29">
        <v>0</v>
      </c>
      <c r="J34" s="7">
        <f>SUM(D34:G34)*J5</f>
        <v>2335.8729999999996</v>
      </c>
      <c r="K34" s="7">
        <f t="shared" si="2"/>
        <v>1716001.6876517397</v>
      </c>
      <c r="L34" s="7">
        <f t="shared" si="3"/>
        <v>1233485.9599999983</v>
      </c>
    </row>
    <row r="35" spans="1:12" s="6" customFormat="1" ht="12.75" x14ac:dyDescent="0.2">
      <c r="A35" s="3">
        <v>14</v>
      </c>
      <c r="B35" s="62">
        <v>0.21299999999999999</v>
      </c>
      <c r="C35" s="62">
        <v>0.107</v>
      </c>
      <c r="D35" s="29">
        <v>15996.78</v>
      </c>
      <c r="E35" s="29">
        <v>2469.81</v>
      </c>
      <c r="F35" s="29">
        <v>5405.09</v>
      </c>
      <c r="G35" s="29">
        <v>14.45</v>
      </c>
      <c r="H35" s="29">
        <v>27.98</v>
      </c>
      <c r="I35" s="29">
        <v>0</v>
      </c>
      <c r="J35" s="7">
        <f>SUM(D35:G35)*J5</f>
        <v>2388.6130000000003</v>
      </c>
      <c r="K35" s="7">
        <f t="shared" si="2"/>
        <v>1750321.7214047746</v>
      </c>
      <c r="L35" s="7">
        <f t="shared" si="3"/>
        <v>1233485.9599999983</v>
      </c>
    </row>
    <row r="36" spans="1:12" s="6" customFormat="1" ht="12.75" x14ac:dyDescent="0.2">
      <c r="A36" s="3">
        <v>15</v>
      </c>
      <c r="B36" s="62">
        <v>0.21299999999999999</v>
      </c>
      <c r="C36" s="62">
        <v>0.107</v>
      </c>
      <c r="D36" s="29">
        <v>16356.71</v>
      </c>
      <c r="E36" s="29">
        <v>2525.38</v>
      </c>
      <c r="F36" s="29">
        <v>5526.7</v>
      </c>
      <c r="G36" s="29">
        <v>14.96</v>
      </c>
      <c r="H36" s="29">
        <v>28.4</v>
      </c>
      <c r="I36" s="29">
        <v>0</v>
      </c>
      <c r="J36" s="7">
        <f>SUM(D36:G36)*J5</f>
        <v>2442.375</v>
      </c>
      <c r="K36" s="7">
        <f t="shared" si="2"/>
        <v>1785328.1558328702</v>
      </c>
      <c r="L36" s="7">
        <f t="shared" si="3"/>
        <v>1233485.9599999983</v>
      </c>
    </row>
    <row r="37" spans="1:12" s="6" customFormat="1" ht="12.75" x14ac:dyDescent="0.2">
      <c r="A37" s="3">
        <v>16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7">
        <f>SUM(D37:G37)*J5</f>
        <v>0</v>
      </c>
      <c r="K37" s="7">
        <f t="shared" si="2"/>
        <v>0</v>
      </c>
      <c r="L37" s="7">
        <f t="shared" si="3"/>
        <v>0</v>
      </c>
    </row>
    <row r="38" spans="1:12" s="6" customFormat="1" ht="12.75" x14ac:dyDescent="0.2">
      <c r="A38" s="3">
        <v>17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7">
        <f>SUM(D38:G38)*J5</f>
        <v>0</v>
      </c>
      <c r="K38" s="7">
        <f t="shared" si="2"/>
        <v>0</v>
      </c>
      <c r="L38" s="7">
        <f t="shared" si="3"/>
        <v>0</v>
      </c>
    </row>
    <row r="39" spans="1:12" s="6" customFormat="1" ht="12.75" x14ac:dyDescent="0.2">
      <c r="A39" s="3">
        <v>18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7">
        <f>SUM(D39:G39)*J5</f>
        <v>0</v>
      </c>
      <c r="K39" s="7">
        <f t="shared" si="2"/>
        <v>0</v>
      </c>
      <c r="L39" s="7">
        <f t="shared" si="3"/>
        <v>0</v>
      </c>
    </row>
    <row r="40" spans="1:12" s="6" customFormat="1" ht="12.75" x14ac:dyDescent="0.2">
      <c r="A40" s="3">
        <v>19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7">
        <f>SUM(D40:G40)*J5</f>
        <v>0</v>
      </c>
      <c r="K40" s="7">
        <f t="shared" si="2"/>
        <v>0</v>
      </c>
      <c r="L40" s="7">
        <f t="shared" si="3"/>
        <v>0</v>
      </c>
    </row>
    <row r="41" spans="1:12" s="6" customFormat="1" ht="12.75" x14ac:dyDescent="0.2">
      <c r="A41" s="3">
        <v>20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7">
        <f>SUM(D41:G41)*J5</f>
        <v>0</v>
      </c>
      <c r="K41" s="7">
        <f t="shared" si="2"/>
        <v>0</v>
      </c>
      <c r="L41" s="7">
        <f t="shared" si="3"/>
        <v>0</v>
      </c>
    </row>
    <row r="42" spans="1:12" s="6" customFormat="1" ht="12.75" x14ac:dyDescent="0.2">
      <c r="A42" s="3">
        <v>21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7">
        <f>SUM(D42:G42)*J5</f>
        <v>0</v>
      </c>
      <c r="K42" s="7">
        <f t="shared" si="2"/>
        <v>0</v>
      </c>
      <c r="L42" s="7">
        <f t="shared" si="3"/>
        <v>0</v>
      </c>
    </row>
    <row r="43" spans="1:12" s="6" customFormat="1" ht="12.75" x14ac:dyDescent="0.2">
      <c r="A43" s="3">
        <v>22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7">
        <f>SUM(D43:G43)*J5</f>
        <v>0</v>
      </c>
      <c r="K43" s="7">
        <f t="shared" si="2"/>
        <v>0</v>
      </c>
      <c r="L43" s="7">
        <f t="shared" si="3"/>
        <v>0</v>
      </c>
    </row>
    <row r="44" spans="1:12" s="6" customFormat="1" ht="12.75" x14ac:dyDescent="0.2">
      <c r="A44" s="3">
        <v>23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7">
        <f>SUM(D44:G44)*J5</f>
        <v>0</v>
      </c>
      <c r="K44" s="7">
        <f t="shared" si="2"/>
        <v>0</v>
      </c>
      <c r="L44" s="7">
        <f t="shared" si="3"/>
        <v>0</v>
      </c>
    </row>
    <row r="45" spans="1:12" s="6" customFormat="1" ht="12.75" x14ac:dyDescent="0.2">
      <c r="A45" s="3">
        <v>24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7">
        <f>SUM(D45:G45)*J5</f>
        <v>0</v>
      </c>
      <c r="K45" s="7">
        <f t="shared" si="2"/>
        <v>0</v>
      </c>
      <c r="L45" s="7">
        <f t="shared" si="3"/>
        <v>0</v>
      </c>
    </row>
    <row r="46" spans="1:12" s="6" customFormat="1" ht="12.75" x14ac:dyDescent="0.2">
      <c r="A46" s="3">
        <v>25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7">
        <f>SUM(D46:G46)*J5</f>
        <v>0</v>
      </c>
      <c r="K46" s="7">
        <f t="shared" si="2"/>
        <v>0</v>
      </c>
      <c r="L46" s="7">
        <f t="shared" si="3"/>
        <v>0</v>
      </c>
    </row>
    <row r="47" spans="1:12" s="6" customFormat="1" ht="12.75" x14ac:dyDescent="0.2">
      <c r="A47" s="3">
        <v>26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7">
        <f>SUM(D47:G47)*J5</f>
        <v>0</v>
      </c>
      <c r="K47" s="7">
        <f t="shared" si="2"/>
        <v>0</v>
      </c>
      <c r="L47" s="7">
        <f t="shared" si="3"/>
        <v>0</v>
      </c>
    </row>
    <row r="48" spans="1:12" s="6" customFormat="1" ht="12.75" x14ac:dyDescent="0.2">
      <c r="A48" s="3">
        <v>27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7">
        <f>SUM(D48:G48)*J5</f>
        <v>0</v>
      </c>
      <c r="K48" s="7">
        <f t="shared" si="2"/>
        <v>0</v>
      </c>
      <c r="L48" s="7">
        <f t="shared" si="3"/>
        <v>0</v>
      </c>
    </row>
    <row r="49" spans="1:12" s="6" customFormat="1" ht="12.75" x14ac:dyDescent="0.2">
      <c r="A49" s="3">
        <v>28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7">
        <f>SUM(D49:G49)*J5</f>
        <v>0</v>
      </c>
      <c r="K49" s="7">
        <f t="shared" si="2"/>
        <v>0</v>
      </c>
      <c r="L49" s="7">
        <f t="shared" si="3"/>
        <v>0</v>
      </c>
    </row>
    <row r="50" spans="1:12" s="6" customFormat="1" ht="12.75" x14ac:dyDescent="0.2">
      <c r="A50" s="3">
        <v>29</v>
      </c>
      <c r="B50" s="62">
        <v>0</v>
      </c>
      <c r="C50" s="62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7">
        <f>SUM(D50:G50)*J5</f>
        <v>0</v>
      </c>
      <c r="K50" s="7">
        <f t="shared" si="2"/>
        <v>0</v>
      </c>
      <c r="L50" s="7">
        <f t="shared" si="3"/>
        <v>0</v>
      </c>
    </row>
    <row r="51" spans="1:12" s="6" customFormat="1" ht="12.75" x14ac:dyDescent="0.2">
      <c r="A51" s="12">
        <v>30</v>
      </c>
      <c r="B51" s="63">
        <v>0</v>
      </c>
      <c r="C51" s="63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19">
        <f>SUM(D51:G51)*J5</f>
        <v>0</v>
      </c>
      <c r="K51" s="19">
        <f>IF(B51&gt;0,K50*1.02,0)</f>
        <v>0</v>
      </c>
      <c r="L51" s="19">
        <f t="shared" si="3"/>
        <v>0</v>
      </c>
    </row>
    <row r="52" spans="1:12" s="6" customFormat="1" ht="12.75" x14ac:dyDescent="0.2">
      <c r="A52" s="11" t="s">
        <v>34</v>
      </c>
      <c r="B52" s="62">
        <f>B22+NPV(J3,B23:B51)</f>
        <v>2.0613487424497685</v>
      </c>
      <c r="C52" s="62">
        <f>C22+NPV(J3,C23:C51)</f>
        <v>1.0355132180381468</v>
      </c>
      <c r="D52" s="29">
        <f>D22+NPV(J3,D23:D51)</f>
        <v>132294.26138913026</v>
      </c>
      <c r="E52" s="29">
        <f>E22+NPV(J3,E23:E51)</f>
        <v>20425.469195896272</v>
      </c>
      <c r="F52" s="29">
        <f>F22+NPV(J3,F23:F51)</f>
        <v>44700.38267800102</v>
      </c>
      <c r="G52" s="29">
        <f>G22+NPV(J3,G23:G51)</f>
        <v>86.32285529376253</v>
      </c>
      <c r="H52" s="29">
        <f>H22+NPV(J3,H23:H51)</f>
        <v>243.52322707756284</v>
      </c>
      <c r="I52" s="29">
        <f>I22+NPV(J3,I23:I51)</f>
        <v>0</v>
      </c>
      <c r="J52" s="7">
        <f>J22+NPV(J3,J23:J51)</f>
        <v>19750.643611832136</v>
      </c>
      <c r="K52" s="7">
        <f>K22+NPV(J3,K23:K51)</f>
        <v>13368261.314594073</v>
      </c>
      <c r="L52" s="7">
        <f>L22+NPV(J3,L23:L51)</f>
        <v>10703813.25349973</v>
      </c>
    </row>
    <row r="53" spans="1:12" s="6" customFormat="1" ht="12.75" x14ac:dyDescent="0.2">
      <c r="A53" s="11" t="s">
        <v>35</v>
      </c>
      <c r="B53" s="64">
        <f>B22+NPV(J4,B23:B51)</f>
        <v>2.755703122416072</v>
      </c>
      <c r="C53" s="64">
        <f>C22+NPV(J4,C23:C51)</f>
        <v>1.3843203478803741</v>
      </c>
      <c r="D53" s="29">
        <f>D22+NPV(J4,D23:D51)</f>
        <v>180297.03837603566</v>
      </c>
      <c r="E53" s="29">
        <f>E22+NPV(J4,E23:E51)</f>
        <v>27836.821463804041</v>
      </c>
      <c r="F53" s="29">
        <f>F22+NPV(J4,F23:F51)</f>
        <v>60919.850393477042</v>
      </c>
      <c r="G53" s="29">
        <f>G22+NPV(J4,G23:G51)</f>
        <v>121.90635412639024</v>
      </c>
      <c r="H53" s="29">
        <f>H22+NPV(J4,H23:H51)</f>
        <v>329.7640748549104</v>
      </c>
      <c r="I53" s="29">
        <f>I22+NPV(J4,I23:I51)</f>
        <v>0</v>
      </c>
      <c r="J53" s="7">
        <f>J22+NPV(J4,J23:J51)</f>
        <v>26917.561658744318</v>
      </c>
      <c r="K53" s="7">
        <f>K22+NPV(J4,K23:K51)</f>
        <v>18667097.452520885</v>
      </c>
      <c r="L53" s="7">
        <f>L22+NPV(J4,L23:L51)</f>
        <v>14724829.117128555</v>
      </c>
    </row>
    <row r="54" spans="1:12" s="6" customFormat="1" ht="12.75" x14ac:dyDescent="0.2"/>
    <row r="55" spans="1:12" s="6" customFormat="1" ht="12.75" x14ac:dyDescent="0.2"/>
    <row r="56" spans="1:12" s="6" customFormat="1" ht="12.75" x14ac:dyDescent="0.2"/>
    <row r="57" spans="1:12" s="6" customFormat="1" ht="12.75" x14ac:dyDescent="0.2"/>
    <row r="58" spans="1:12" s="6" customFormat="1" ht="12.75" x14ac:dyDescent="0.2"/>
    <row r="59" spans="1:12" s="6" customFormat="1" ht="12.75" x14ac:dyDescent="0.2">
      <c r="C59" s="20"/>
      <c r="D59" s="20"/>
      <c r="E59" s="20"/>
      <c r="F59" s="20"/>
      <c r="G59" s="20"/>
      <c r="H59" s="20"/>
      <c r="I59" s="20"/>
    </row>
    <row r="60" spans="1:12" s="6" customFormat="1" ht="12.75" x14ac:dyDescent="0.2">
      <c r="C60" s="20"/>
      <c r="D60" s="20"/>
      <c r="E60" s="20"/>
      <c r="F60" s="20"/>
      <c r="G60" s="20"/>
      <c r="H60" s="20"/>
      <c r="I60" s="20"/>
    </row>
    <row r="61" spans="1:12" s="6" customFormat="1" ht="12.75" x14ac:dyDescent="0.2"/>
    <row r="62" spans="1:12" s="6" customFormat="1" ht="12.75" x14ac:dyDescent="0.2"/>
    <row r="63" spans="1:12" s="6" customFormat="1" ht="12.75" x14ac:dyDescent="0.2"/>
    <row r="64" spans="1:12" s="6" customFormat="1" ht="12.75" x14ac:dyDescent="0.2"/>
    <row r="65" s="6" customFormat="1" ht="12.75" x14ac:dyDescent="0.2"/>
    <row r="66" s="6" customFormat="1" ht="12.75" x14ac:dyDescent="0.2"/>
    <row r="67" s="6" customFormat="1" ht="12.75" x14ac:dyDescent="0.2"/>
    <row r="68" s="6" customFormat="1" ht="12.75" x14ac:dyDescent="0.2"/>
    <row r="69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62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9EB5-2E75-4F1D-A833-005D99D8092B}">
  <sheetPr>
    <pageSetUpPr fitToPage="1"/>
  </sheetPr>
  <dimension ref="A2:T68"/>
  <sheetViews>
    <sheetView view="pageLayout" zoomScale="90" zoomScaleNormal="100" zoomScalePageLayoutView="9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54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50709.795602029539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448063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448063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1865219.7841481119</v>
      </c>
      <c r="D11" s="28">
        <f>SUM(D51:G51)</f>
        <v>799503.92160644941</v>
      </c>
      <c r="E11" s="28">
        <f>SUM(D51:G51)</f>
        <v>799503.92160644941</v>
      </c>
      <c r="F11" s="28">
        <f>SUM(D51:G51)+I51+C8</f>
        <v>799503.92160644941</v>
      </c>
      <c r="G11" s="29">
        <f>SUM(D52:G52)+I52+J52</f>
        <v>1036118.8904044878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448063</v>
      </c>
      <c r="D12" s="55">
        <f>H51+C5+C7</f>
        <v>1915929.5797501416</v>
      </c>
      <c r="E12" s="55">
        <f>C5+C7</f>
        <v>498772.79560202954</v>
      </c>
      <c r="F12" s="55">
        <f>C5+C6</f>
        <v>498772.79560202954</v>
      </c>
      <c r="G12" s="55">
        <f>C5+C6</f>
        <v>498772.79560202954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1417156.7841481119</v>
      </c>
      <c r="D13" s="28">
        <f>D11-D12</f>
        <v>-1116425.6581436922</v>
      </c>
      <c r="E13" s="28">
        <f>E11-E12</f>
        <v>300731.12600441987</v>
      </c>
      <c r="F13" s="28">
        <f>F11-F12</f>
        <v>300731.12600441987</v>
      </c>
      <c r="G13" s="28">
        <f>G11-G12</f>
        <v>537346.0948024583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4.1628516171790837</v>
      </c>
      <c r="D14" s="45">
        <f t="shared" ref="D14:G14" si="0">IFERROR(D11/D12,0)</f>
        <v>0.41729295797537275</v>
      </c>
      <c r="E14" s="45">
        <f t="shared" si="0"/>
        <v>1.6029421184478012</v>
      </c>
      <c r="F14" s="45">
        <f t="shared" si="0"/>
        <v>1.6029421184478012</v>
      </c>
      <c r="G14" s="45">
        <f t="shared" si="0"/>
        <v>2.0773364135745815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25.827577478938927</v>
      </c>
      <c r="D15" s="54">
        <f>IFERROR(D12/B51,"")</f>
        <v>110.43942406578468</v>
      </c>
      <c r="E15" s="54">
        <f>IFERROR(E12/B51,"")</f>
        <v>28.750628868704595</v>
      </c>
      <c r="F15" s="54">
        <f>IFERROR(F12/B51,"")</f>
        <v>28.750628868704595</v>
      </c>
      <c r="G15" s="54">
        <f>IFERROR(G12/B51,"")</f>
        <v>28.750628868704595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2725.5895200001182</v>
      </c>
      <c r="C21" s="62">
        <v>0.37640960000000712</v>
      </c>
      <c r="D21" s="29">
        <v>42139.199999999997</v>
      </c>
      <c r="E21" s="29">
        <v>6506.05</v>
      </c>
      <c r="F21" s="29">
        <v>14238.25</v>
      </c>
      <c r="G21" s="29">
        <v>48552.480000000003</v>
      </c>
      <c r="H21" s="29">
        <v>212357.93</v>
      </c>
      <c r="I21" s="29">
        <v>0</v>
      </c>
      <c r="J21" s="29">
        <f>SUM(D21:G21)*J5</f>
        <v>11143.598000000002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2725.5895200001182</v>
      </c>
      <c r="C22" s="62">
        <v>0.37640960000000712</v>
      </c>
      <c r="D22" s="29">
        <v>43087.33</v>
      </c>
      <c r="E22" s="29">
        <v>6652.44</v>
      </c>
      <c r="F22" s="29">
        <v>14558.61</v>
      </c>
      <c r="G22" s="29">
        <v>50683.11</v>
      </c>
      <c r="H22" s="29">
        <v>215543.3</v>
      </c>
      <c r="I22" s="29">
        <v>0</v>
      </c>
      <c r="J22" s="29">
        <f>SUM(D22:G22)*J5</f>
        <v>11498.149000000001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2725.5895200001182</v>
      </c>
      <c r="C23" s="62">
        <v>0.37640960000000712</v>
      </c>
      <c r="D23" s="29">
        <v>44056.81</v>
      </c>
      <c r="E23" s="29">
        <v>6802.12</v>
      </c>
      <c r="F23" s="29">
        <v>14886.18</v>
      </c>
      <c r="G23" s="29">
        <v>52436.15</v>
      </c>
      <c r="H23" s="29">
        <v>218776.45</v>
      </c>
      <c r="I23" s="29">
        <v>0</v>
      </c>
      <c r="J23" s="29">
        <f>SUM(D23:G23)*J5</f>
        <v>11818.126000000002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2725.5895200001182</v>
      </c>
      <c r="C24" s="62">
        <v>0.37640960000000712</v>
      </c>
      <c r="D24" s="29">
        <v>45048.08</v>
      </c>
      <c r="E24" s="29">
        <v>6955.17</v>
      </c>
      <c r="F24" s="29">
        <v>15221.12</v>
      </c>
      <c r="G24" s="29">
        <v>54513.68</v>
      </c>
      <c r="H24" s="29">
        <v>222058.11</v>
      </c>
      <c r="I24" s="29">
        <v>0</v>
      </c>
      <c r="J24" s="29">
        <f>SUM(D24:G24)*J5</f>
        <v>12173.805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2725.5895200001182</v>
      </c>
      <c r="C25" s="62">
        <v>0.37640960000000712</v>
      </c>
      <c r="D25" s="29">
        <v>46061.66</v>
      </c>
      <c r="E25" s="29">
        <v>7111.66</v>
      </c>
      <c r="F25" s="29">
        <v>15563.59</v>
      </c>
      <c r="G25" s="29">
        <v>58929.24</v>
      </c>
      <c r="H25" s="29">
        <v>225388.97</v>
      </c>
      <c r="I25" s="29">
        <v>0</v>
      </c>
      <c r="J25" s="29">
        <f>SUM(D25:G25)*J5</f>
        <v>12766.615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2725.5895200001182</v>
      </c>
      <c r="C26" s="62">
        <v>0.37640960000000712</v>
      </c>
      <c r="D26" s="29">
        <v>47098.05</v>
      </c>
      <c r="E26" s="29">
        <v>7271.66</v>
      </c>
      <c r="F26" s="29">
        <v>15913.77</v>
      </c>
      <c r="G26" s="29">
        <v>67022.64</v>
      </c>
      <c r="H26" s="29">
        <v>228769.81</v>
      </c>
      <c r="I26" s="29">
        <v>0</v>
      </c>
      <c r="J26" s="29">
        <f>SUM(D26:G26)*J5</f>
        <v>13730.612000000001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2725.5895200001182</v>
      </c>
      <c r="C27" s="62">
        <v>0.37640960000000712</v>
      </c>
      <c r="D27" s="29">
        <v>48157.75</v>
      </c>
      <c r="E27" s="29">
        <v>7435.28</v>
      </c>
      <c r="F27" s="29">
        <v>16271.83</v>
      </c>
      <c r="G27" s="29">
        <v>69660.2</v>
      </c>
      <c r="H27" s="29">
        <v>232201.36</v>
      </c>
      <c r="I27" s="29">
        <v>0</v>
      </c>
      <c r="J27" s="29">
        <f>SUM(D27:G27)*J5</f>
        <v>14152.506000000001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2725.5895200001182</v>
      </c>
      <c r="C28" s="62">
        <v>0.37640960000000712</v>
      </c>
      <c r="D28" s="29">
        <v>49241.31</v>
      </c>
      <c r="E28" s="29">
        <v>7602.57</v>
      </c>
      <c r="F28" s="29">
        <v>16637.939999999999</v>
      </c>
      <c r="G28" s="29">
        <v>73735.61</v>
      </c>
      <c r="H28" s="29">
        <v>235684.37</v>
      </c>
      <c r="I28" s="29">
        <v>0</v>
      </c>
      <c r="J28" s="29">
        <f>SUM(D28:G28)*J5</f>
        <v>14721.743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17348.23950737821</v>
      </c>
      <c r="C51" s="62">
        <f>C21+NPV(J3,C22:C50)</f>
        <v>2.3958280752694807</v>
      </c>
      <c r="D51" s="29">
        <f>D21+NPV(J3,D22:D50)</f>
        <v>287994.46311955893</v>
      </c>
      <c r="E51" s="29">
        <f>E21+NPV(J3,E22:E50)</f>
        <v>44464.693515099141</v>
      </c>
      <c r="F51" s="29">
        <f>F21+NPV(J3,F22:F50)</f>
        <v>97309.303111304136</v>
      </c>
      <c r="G51" s="29">
        <f>G21+NPV(J3,G22:G50)</f>
        <v>369735.46186048718</v>
      </c>
      <c r="H51" s="29">
        <f>H21+NPV(J3,H22:H50)</f>
        <v>1417156.7841481119</v>
      </c>
      <c r="I51" s="29">
        <f>I21+NPV(J3,I22:I50)</f>
        <v>0</v>
      </c>
      <c r="J51" s="29">
        <f>J21+NPV(J3,J22:J50)</f>
        <v>79950.392160644944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20230.752458844981</v>
      </c>
      <c r="C52" s="64">
        <f>C21+NPV(J4,C22:C50)</f>
        <v>2.7939091285956623</v>
      </c>
      <c r="D52" s="29">
        <f>D21+NPV(J4,D22:D50)</f>
        <v>337691.44780499517</v>
      </c>
      <c r="E52" s="29">
        <f>E21+NPV(J4,E22:E50)</f>
        <v>52137.621229569959</v>
      </c>
      <c r="F52" s="29">
        <f>F21+NPV(J4,F22:F50)</f>
        <v>114101.21682183049</v>
      </c>
      <c r="G52" s="29">
        <f>G21+NPV(J4,G22:G50)</f>
        <v>437995.97814768431</v>
      </c>
      <c r="H52" s="29">
        <f>H21+NPV(J4,H22:H50)</f>
        <v>1658690.4435294704</v>
      </c>
      <c r="I52" s="29">
        <f>I21+NPV(J4,I22:I50)</f>
        <v>0</v>
      </c>
      <c r="J52" s="29">
        <f>J21+NPV(J4,J22:J50)</f>
        <v>94192.626400408015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EE93-267D-4721-9B74-B5DBFF3579F9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55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72988.955477906973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668216.94999999995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668216.94999999995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3122829.6823791703</v>
      </c>
      <c r="D11" s="28">
        <f>SUM(D51:G51)</f>
        <v>1369311.2282508973</v>
      </c>
      <c r="E11" s="28">
        <f>SUM(D51:G51)</f>
        <v>1369311.2282508973</v>
      </c>
      <c r="F11" s="28">
        <f>SUM(D51:G51)+I51+C8</f>
        <v>1369311.2282508973</v>
      </c>
      <c r="G11" s="29">
        <f>SUM(D52:G52)+I52+J52</f>
        <v>2093002.07859969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668216.94999999995</v>
      </c>
      <c r="D12" s="55">
        <f>H51+C5+C7</f>
        <v>3195818.6378570767</v>
      </c>
      <c r="E12" s="55">
        <f>C5+C7</f>
        <v>741205.90547790693</v>
      </c>
      <c r="F12" s="55">
        <f>C5+C6</f>
        <v>741205.90547790693</v>
      </c>
      <c r="G12" s="55">
        <f>C5+C6</f>
        <v>741205.90547790693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2454612.7323791701</v>
      </c>
      <c r="D13" s="28">
        <f>D11-D12</f>
        <v>-1826507.4096061795</v>
      </c>
      <c r="E13" s="28">
        <f>E11-E12</f>
        <v>628105.32277299033</v>
      </c>
      <c r="F13" s="28">
        <f>F11-F12</f>
        <v>628105.32277299033</v>
      </c>
      <c r="G13" s="28">
        <f>G11-G12</f>
        <v>1351796.173121783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4.6733769360073412</v>
      </c>
      <c r="D14" s="45">
        <f t="shared" ref="D14:G14" si="0">IFERROR(D11/D12,0)</f>
        <v>0.42846962966868318</v>
      </c>
      <c r="E14" s="45">
        <f t="shared" si="0"/>
        <v>1.8474100356337653</v>
      </c>
      <c r="F14" s="45">
        <f t="shared" si="0"/>
        <v>1.8474100356337653</v>
      </c>
      <c r="G14" s="45">
        <f t="shared" si="0"/>
        <v>2.8237795505018086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>
        <f>IFERROR(C12/B51,"")</f>
        <v>23.813205878790729</v>
      </c>
      <c r="D15" s="54">
        <f>IFERROR(D12/B51,"")</f>
        <v>113.88918999221303</v>
      </c>
      <c r="E15" s="54">
        <f>IFERROR(E12/B51,"")</f>
        <v>26.414308744668777</v>
      </c>
      <c r="F15" s="54">
        <f>IFERROR(F12/B51,"")</f>
        <v>26.414308744668777</v>
      </c>
      <c r="G15" s="54">
        <f>IFERROR(G12/B51,"")</f>
        <v>26.414308744668777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2899.5309700000003</v>
      </c>
      <c r="C21" s="62">
        <v>0.34661500000000012</v>
      </c>
      <c r="D21" s="29">
        <v>38803.69</v>
      </c>
      <c r="E21" s="29">
        <v>5991.07</v>
      </c>
      <c r="F21" s="29">
        <v>13111.22</v>
      </c>
      <c r="G21" s="29">
        <v>52299.27</v>
      </c>
      <c r="H21" s="29">
        <v>232411.95</v>
      </c>
      <c r="I21" s="29">
        <v>0</v>
      </c>
      <c r="J21" s="29">
        <f>SUM(D21:G21)*J5</f>
        <v>11020.525000000001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2899.5309700000003</v>
      </c>
      <c r="C22" s="62">
        <v>0.34661500000000012</v>
      </c>
      <c r="D22" s="29">
        <v>39676.769999999997</v>
      </c>
      <c r="E22" s="29">
        <v>6125.87</v>
      </c>
      <c r="F22" s="29">
        <v>13406.22</v>
      </c>
      <c r="G22" s="29">
        <v>54829.72</v>
      </c>
      <c r="H22" s="29">
        <v>235898.13</v>
      </c>
      <c r="I22" s="29">
        <v>0</v>
      </c>
      <c r="J22" s="29">
        <f>SUM(D22:G22)*J5</f>
        <v>11403.858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2899.5309700000003</v>
      </c>
      <c r="C23" s="62">
        <v>0.34661500000000012</v>
      </c>
      <c r="D23" s="29">
        <v>40569.5</v>
      </c>
      <c r="E23" s="29">
        <v>6263.7</v>
      </c>
      <c r="F23" s="29">
        <v>13707.87</v>
      </c>
      <c r="G23" s="29">
        <v>56578.720000000001</v>
      </c>
      <c r="H23" s="29">
        <v>239436.61</v>
      </c>
      <c r="I23" s="29">
        <v>0</v>
      </c>
      <c r="J23" s="29">
        <f>SUM(D23:G23)*J5</f>
        <v>11711.979000000001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2899.5309700000003</v>
      </c>
      <c r="C24" s="62">
        <v>0.34661500000000012</v>
      </c>
      <c r="D24" s="29">
        <v>41482.32</v>
      </c>
      <c r="E24" s="29">
        <v>6404.64</v>
      </c>
      <c r="F24" s="29">
        <v>14016.29</v>
      </c>
      <c r="G24" s="29">
        <v>58878.36</v>
      </c>
      <c r="H24" s="29">
        <v>243028.16</v>
      </c>
      <c r="I24" s="29">
        <v>0</v>
      </c>
      <c r="J24" s="29">
        <f>SUM(D24:G24)*J5</f>
        <v>12078.161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2899.5309700000003</v>
      </c>
      <c r="C25" s="62">
        <v>0.34661500000000012</v>
      </c>
      <c r="D25" s="29">
        <v>42415.66</v>
      </c>
      <c r="E25" s="29">
        <v>6548.73</v>
      </c>
      <c r="F25" s="29">
        <v>14331.67</v>
      </c>
      <c r="G25" s="29">
        <v>63734.04</v>
      </c>
      <c r="H25" s="29">
        <v>246673.58</v>
      </c>
      <c r="I25" s="29">
        <v>0</v>
      </c>
      <c r="J25" s="29">
        <f>SUM(D25:G25)*J5</f>
        <v>12703.010000000002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2899.5309700000003</v>
      </c>
      <c r="C26" s="62">
        <v>0.34661500000000012</v>
      </c>
      <c r="D26" s="29">
        <v>43370.02</v>
      </c>
      <c r="E26" s="29">
        <v>6696.08</v>
      </c>
      <c r="F26" s="29">
        <v>14654.12</v>
      </c>
      <c r="G26" s="29">
        <v>72254.25</v>
      </c>
      <c r="H26" s="29">
        <v>250373.68</v>
      </c>
      <c r="I26" s="29">
        <v>0</v>
      </c>
      <c r="J26" s="29">
        <f>SUM(D26:G26)*J5</f>
        <v>13697.447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2899.5309700000003</v>
      </c>
      <c r="C27" s="62">
        <v>0.34661500000000012</v>
      </c>
      <c r="D27" s="29">
        <v>44345.85</v>
      </c>
      <c r="E27" s="29">
        <v>6846.74</v>
      </c>
      <c r="F27" s="29">
        <v>14983.83</v>
      </c>
      <c r="G27" s="29">
        <v>74826.66</v>
      </c>
      <c r="H27" s="29">
        <v>254129.29</v>
      </c>
      <c r="I27" s="29">
        <v>0</v>
      </c>
      <c r="J27" s="29">
        <f>SUM(D27:G27)*J5</f>
        <v>14100.308000000003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2899.5309700000003</v>
      </c>
      <c r="C28" s="62">
        <v>0.34661500000000012</v>
      </c>
      <c r="D28" s="29">
        <v>45343.62</v>
      </c>
      <c r="E28" s="29">
        <v>7000.79</v>
      </c>
      <c r="F28" s="29">
        <v>15320.97</v>
      </c>
      <c r="G28" s="29">
        <v>79432.990000000005</v>
      </c>
      <c r="H28" s="29">
        <v>257941.23</v>
      </c>
      <c r="I28" s="29">
        <v>0</v>
      </c>
      <c r="J28" s="29">
        <f>SUM(D28:G28)*J5</f>
        <v>14709.837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2899.5309700000003</v>
      </c>
      <c r="C29" s="62">
        <v>0.34661500000000012</v>
      </c>
      <c r="D29" s="29">
        <v>46363.85</v>
      </c>
      <c r="E29" s="29">
        <v>7158.31</v>
      </c>
      <c r="F29" s="29">
        <v>15665.7</v>
      </c>
      <c r="G29" s="29">
        <v>83130.37</v>
      </c>
      <c r="H29" s="29">
        <v>261810.35</v>
      </c>
      <c r="I29" s="29">
        <v>0</v>
      </c>
      <c r="J29" s="29">
        <f>SUM(D29:G29)*J5</f>
        <v>15231.822999999999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2899.5309700000003</v>
      </c>
      <c r="C30" s="62">
        <v>0.34661500000000012</v>
      </c>
      <c r="D30" s="29">
        <v>47407.05</v>
      </c>
      <c r="E30" s="29">
        <v>7319.38</v>
      </c>
      <c r="F30" s="29">
        <v>16018.17</v>
      </c>
      <c r="G30" s="29">
        <v>86847.27</v>
      </c>
      <c r="H30" s="29">
        <v>265737.5</v>
      </c>
      <c r="I30" s="29">
        <v>0</v>
      </c>
      <c r="J30" s="29">
        <f>SUM(D30:G30)*J5</f>
        <v>15759.187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2899.5309700000003</v>
      </c>
      <c r="C31" s="62">
        <v>0.34661500000000012</v>
      </c>
      <c r="D31" s="29">
        <v>48473.7</v>
      </c>
      <c r="E31" s="29">
        <v>7484.06</v>
      </c>
      <c r="F31" s="29">
        <v>16378.58</v>
      </c>
      <c r="G31" s="29">
        <v>92747.48</v>
      </c>
      <c r="H31" s="29">
        <v>269723.57</v>
      </c>
      <c r="I31" s="29">
        <v>0</v>
      </c>
      <c r="J31" s="29">
        <f>SUM(D31:G31)*J5</f>
        <v>16508.382000000001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2899.5309700000003</v>
      </c>
      <c r="C32" s="62">
        <v>0.34661500000000012</v>
      </c>
      <c r="D32" s="29">
        <v>49564.37</v>
      </c>
      <c r="E32" s="29">
        <v>7652.46</v>
      </c>
      <c r="F32" s="29">
        <v>16747.11</v>
      </c>
      <c r="G32" s="29">
        <v>98824.44</v>
      </c>
      <c r="H32" s="29">
        <v>273769.40999999997</v>
      </c>
      <c r="I32" s="29">
        <v>0</v>
      </c>
      <c r="J32" s="29">
        <f>SUM(D32:G32)*J5</f>
        <v>17278.838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2899.5309700000003</v>
      </c>
      <c r="C33" s="62">
        <v>0.34661500000000012</v>
      </c>
      <c r="D33" s="29">
        <v>50679.55</v>
      </c>
      <c r="E33" s="29">
        <v>7824.63</v>
      </c>
      <c r="F33" s="29">
        <v>17123.91</v>
      </c>
      <c r="G33" s="29">
        <v>102968.26</v>
      </c>
      <c r="H33" s="29">
        <v>277875.96000000002</v>
      </c>
      <c r="I33" s="29">
        <v>0</v>
      </c>
      <c r="J33" s="29">
        <f>SUM(D33:G33)*J5</f>
        <v>17859.634999999998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2899.5309700000003</v>
      </c>
      <c r="C34" s="62">
        <v>0.34661500000000012</v>
      </c>
      <c r="D34" s="29">
        <v>51819.85</v>
      </c>
      <c r="E34" s="29">
        <v>8000.69</v>
      </c>
      <c r="F34" s="29">
        <v>17509.2</v>
      </c>
      <c r="G34" s="29">
        <v>121863.72</v>
      </c>
      <c r="H34" s="29">
        <v>282044.09999999998</v>
      </c>
      <c r="I34" s="29">
        <v>0</v>
      </c>
      <c r="J34" s="29">
        <f>SUM(D34:G34)*J5</f>
        <v>19919.346000000005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2899.5309700000003</v>
      </c>
      <c r="C35" s="62">
        <v>0.34661500000000012</v>
      </c>
      <c r="D35" s="29">
        <v>52985.8</v>
      </c>
      <c r="E35" s="29">
        <v>8180.71</v>
      </c>
      <c r="F35" s="29">
        <v>17903.150000000001</v>
      </c>
      <c r="G35" s="29">
        <v>127475.94</v>
      </c>
      <c r="H35" s="29">
        <v>286274.76</v>
      </c>
      <c r="I35" s="29">
        <v>0</v>
      </c>
      <c r="J35" s="29">
        <f>SUM(D35:G35)*J5</f>
        <v>20654.560000000001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28060.772388280089</v>
      </c>
      <c r="C51" s="62">
        <f>C21+NPV(J3,C22:C50)</f>
        <v>3.3544337763578733</v>
      </c>
      <c r="D51" s="29">
        <f>D21+NPV(J3,D22:D50)</f>
        <v>428553.07877202367</v>
      </c>
      <c r="E51" s="29">
        <f>E21+NPV(J3,E22:E50)</f>
        <v>66166.145648932739</v>
      </c>
      <c r="F51" s="29">
        <f>F21+NPV(J3,F22:F50)</f>
        <v>144802.0656731851</v>
      </c>
      <c r="G51" s="29">
        <f>G21+NPV(J3,G22:G50)</f>
        <v>729789.93815675576</v>
      </c>
      <c r="H51" s="29">
        <f>H21+NPV(J3,H22:H50)</f>
        <v>2454612.7323791701</v>
      </c>
      <c r="I51" s="29">
        <f>I21+NPV(J3,I22:I50)</f>
        <v>0</v>
      </c>
      <c r="J51" s="29">
        <f>J21+NPV(J3,J22:J50)</f>
        <v>136931.12282508975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37512.894589535703</v>
      </c>
      <c r="C52" s="64">
        <f>C21+NPV(J4,C22:C50)</f>
        <v>4.4843569848650109</v>
      </c>
      <c r="D52" s="29">
        <f>D21+NPV(J4,D22:D50)</f>
        <v>584052.92131947028</v>
      </c>
      <c r="E52" s="29">
        <f>E21+NPV(J4,E22:E50)</f>
        <v>90174.431535741896</v>
      </c>
      <c r="F52" s="29">
        <f>F21+NPV(J4,F22:F50)</f>
        <v>197343.27676636071</v>
      </c>
      <c r="G52" s="29">
        <f>G21+NPV(J4,G22:G50)</f>
        <v>1031158.5327417816</v>
      </c>
      <c r="H52" s="29">
        <f>H21+NPV(J4,H22:H50)</f>
        <v>3323894.2849011575</v>
      </c>
      <c r="I52" s="29">
        <f>I21+NPV(J4,I22:I50)</f>
        <v>0</v>
      </c>
      <c r="J52" s="29">
        <f>J21+NPV(J4,J22:J50)</f>
        <v>190272.91623633547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042C-479E-4C17-A1ED-ECE48E732E41}">
  <sheetPr>
    <pageSetUpPr fitToPage="1"/>
  </sheetPr>
  <dimension ref="A2:T68"/>
  <sheetViews>
    <sheetView view="pageLayout" zoomScaleNormal="100" workbookViewId="0"/>
  </sheetViews>
  <sheetFormatPr defaultColWidth="9.140625" defaultRowHeight="15" x14ac:dyDescent="0.25"/>
  <cols>
    <col min="1" max="1" customWidth="true" style="21" width="10.28515625" collapsed="false"/>
    <col min="2" max="2" customWidth="true" style="21" width="14.42578125" collapsed="false"/>
    <col min="3" max="3" customWidth="true" style="21" width="14.28515625" collapsed="false"/>
    <col min="4" max="6" customWidth="true" style="21" width="14.7109375" collapsed="false"/>
    <col min="7" max="7" customWidth="true" style="21" width="16.5703125" collapsed="false"/>
    <col min="8" max="9" customWidth="true" style="21" width="12.28515625" collapsed="false"/>
    <col min="10" max="10" customWidth="true" style="21" width="13.0" collapsed="false"/>
    <col min="11" max="11" bestFit="true" customWidth="true" style="21" width="12.42578125" collapsed="false"/>
    <col min="12" max="12" customWidth="true" style="21" width="12.7109375" collapsed="false"/>
    <col min="13" max="13" bestFit="true" customWidth="true" style="21" width="23.140625" collapsed="false"/>
    <col min="14" max="14" bestFit="true" customWidth="true" style="21" width="13.28515625" collapsed="false"/>
    <col min="15" max="16" bestFit="true" customWidth="true" style="21" width="13.0" collapsed="false"/>
    <col min="17" max="17" bestFit="true" customWidth="true" style="21" width="12.7109375" collapsed="false"/>
    <col min="18" max="18" bestFit="true" customWidth="true" style="21" width="13.42578125" collapsed="false"/>
    <col min="19" max="16384" style="21" width="9.140625" collapsed="false"/>
  </cols>
  <sheetData>
    <row r="2" spans="1:20" s="2" customFormat="1" ht="18.75" x14ac:dyDescent="0.3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.75" x14ac:dyDescent="0.3">
      <c r="A3" s="1" t="s">
        <v>56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2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25">
      <c r="A5" s="3" t="s">
        <v>0</v>
      </c>
      <c r="B5" s="36"/>
      <c r="C5" s="29">
        <v>151194.5781518124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2.75" x14ac:dyDescent="0.2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2.75" x14ac:dyDescent="0.2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2.75" x14ac:dyDescent="0.2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2.75" x14ac:dyDescent="0.2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2.75" x14ac:dyDescent="0.2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2.75" x14ac:dyDescent="0.2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2.75" x14ac:dyDescent="0.2">
      <c r="A12" s="12" t="s">
        <v>13</v>
      </c>
      <c r="B12" s="40"/>
      <c r="C12" s="55">
        <f>C6</f>
        <v>0</v>
      </c>
      <c r="D12" s="55">
        <f>H51+C5+C7</f>
        <v>151194.5781518124</v>
      </c>
      <c r="E12" s="55">
        <f>C5+C7</f>
        <v>151194.5781518124</v>
      </c>
      <c r="F12" s="55">
        <f>C5+C6</f>
        <v>151194.5781518124</v>
      </c>
      <c r="G12" s="55">
        <f>C5+C6</f>
        <v>151194.5781518124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2.75" x14ac:dyDescent="0.2">
      <c r="A13" s="3" t="s">
        <v>14</v>
      </c>
      <c r="B13" s="36"/>
      <c r="C13" s="28">
        <f>C11-C12</f>
        <v>0</v>
      </c>
      <c r="D13" s="28">
        <f>D11-D12</f>
        <v>-151194.5781518124</v>
      </c>
      <c r="E13" s="28">
        <f>E11-E12</f>
        <v>-151194.5781518124</v>
      </c>
      <c r="F13" s="28">
        <f>F11-F12</f>
        <v>-151194.5781518124</v>
      </c>
      <c r="G13" s="28">
        <f>G11-G12</f>
        <v>-151194.5781518124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2.75" x14ac:dyDescent="0.2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2.75" x14ac:dyDescent="0.2">
      <c r="A15" s="3" t="s">
        <v>16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IFERROR(G12/B51,"")</f>
        <v/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2.75" x14ac:dyDescent="0.2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2.75" x14ac:dyDescent="0.2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2.75" x14ac:dyDescent="0.2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2.75" x14ac:dyDescent="0.2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2.75" x14ac:dyDescent="0.2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2.75" x14ac:dyDescent="0.2">
      <c r="A21" s="3">
        <v>1</v>
      </c>
      <c r="B21" s="62">
        <v>0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  <c r="K21" s="39"/>
      <c r="L21" s="39"/>
      <c r="M21" s="39"/>
      <c r="N21" s="39"/>
    </row>
    <row r="22" spans="1:14" s="6" customFormat="1" ht="12.75" x14ac:dyDescent="0.2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2.75" x14ac:dyDescent="0.2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2.75" x14ac:dyDescent="0.2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2.75" x14ac:dyDescent="0.2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2.75" x14ac:dyDescent="0.2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2.75" x14ac:dyDescent="0.2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2.75" x14ac:dyDescent="0.2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2.75" x14ac:dyDescent="0.2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2.75" x14ac:dyDescent="0.2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2.75" x14ac:dyDescent="0.2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2.75" x14ac:dyDescent="0.2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2.75" x14ac:dyDescent="0.2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2.75" x14ac:dyDescent="0.2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2.75" x14ac:dyDescent="0.2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2.75" x14ac:dyDescent="0.2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2.75" x14ac:dyDescent="0.2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2.75" x14ac:dyDescent="0.2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2.75" x14ac:dyDescent="0.2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2.75" x14ac:dyDescent="0.2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2.75" x14ac:dyDescent="0.2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2.75" x14ac:dyDescent="0.2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2.75" x14ac:dyDescent="0.2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2.75" x14ac:dyDescent="0.2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2.75" x14ac:dyDescent="0.2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2.75" x14ac:dyDescent="0.2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2.75" x14ac:dyDescent="0.2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2.75" x14ac:dyDescent="0.2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2.75" x14ac:dyDescent="0.2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2.75" x14ac:dyDescent="0.2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2.75" x14ac:dyDescent="0.2">
      <c r="A51" s="11" t="s">
        <v>34</v>
      </c>
      <c r="B51" s="62">
        <f>B21+NPV(J3,B22:B50)</f>
        <v>0</v>
      </c>
      <c r="C51" s="62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  <c r="L51" s="39"/>
      <c r="M51" s="39"/>
      <c r="N51" s="39"/>
    </row>
    <row r="52" spans="1:14" s="6" customFormat="1" ht="12.75" x14ac:dyDescent="0.2">
      <c r="A52" s="11" t="s">
        <v>35</v>
      </c>
      <c r="B52" s="64">
        <f>B21+NPV(J4,B22:B50)</f>
        <v>0</v>
      </c>
      <c r="C52" s="64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  <c r="L52" s="39"/>
      <c r="M52" s="39"/>
      <c r="N52" s="39"/>
    </row>
    <row r="53" spans="1:14" s="6" customFormat="1" ht="12.75" x14ac:dyDescent="0.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2.75" x14ac:dyDescent="0.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2.75" x14ac:dyDescent="0.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2.7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2.7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2.75" x14ac:dyDescent="0.2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2.75" x14ac:dyDescent="0.2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2.7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2.75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2.75" x14ac:dyDescent="0.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2.75" x14ac:dyDescent="0.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2.75" x14ac:dyDescent="0.2"/>
    <row r="67" spans="2:14" s="6" customFormat="1" ht="12.75" x14ac:dyDescent="0.2"/>
    <row r="68" spans="2:14" s="6" customFormat="1" ht="12.75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Efficiency&amp;R2020 Exhibit F
Detailed Cost Benefit Results
EEP-2018-0002</oddHeader>
    <oddFooter>&amp;L&amp;A&amp;CPage &amp;P of &amp;N&amp;R&amp;F</oddFoot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B6204-165F-4B12-B4B3-147531D72E6E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1B0BF35-30BF-46B2-B31C-608546DD1474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05CF44-EE73-4A36-942D-0CB60B03F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F7BBF4-E278-4E8C-A25C-5F4C3C61E7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Electric Summary</vt:lpstr>
      <vt:lpstr>Gas Summary</vt:lpstr>
      <vt:lpstr>Residential Equipment - Elec</vt:lpstr>
      <vt:lpstr>Res Assessment - Elec</vt:lpstr>
      <vt:lpstr>Residential Behavioral - Elec</vt:lpstr>
      <vt:lpstr>Residential L.M.</vt:lpstr>
      <vt:lpstr>Residential App Recy - Elec</vt:lpstr>
      <vt:lpstr>Residential Low Income - Elec</vt:lpstr>
      <vt:lpstr>Residential Education - Elec</vt:lpstr>
      <vt:lpstr>Nonresidential Equipment - Elec</vt:lpstr>
      <vt:lpstr>Nonres Energy Solutions - Elec</vt:lpstr>
      <vt:lpstr>Comm New Construction - Elec</vt:lpstr>
      <vt:lpstr>Nonresidential L.M.</vt:lpstr>
      <vt:lpstr>Income Qualified MF Housin-Elec</vt:lpstr>
      <vt:lpstr>Nonresidential Education - Elec</vt:lpstr>
      <vt:lpstr>Trees - Elec</vt:lpstr>
      <vt:lpstr>Assessments - Elec</vt:lpstr>
      <vt:lpstr>Residential Equipment - Gas</vt:lpstr>
      <vt:lpstr>Res Assessment - Gas</vt:lpstr>
      <vt:lpstr>Residential Low Income - Gas</vt:lpstr>
      <vt:lpstr>Residential Education - Gas</vt:lpstr>
      <vt:lpstr>Nonresidential Equipment - Gas</vt:lpstr>
      <vt:lpstr>Nonres Energy Solutions - Gas</vt:lpstr>
      <vt:lpstr>Comm New Construction - Gas</vt:lpstr>
      <vt:lpstr>Income Qualified MF Housing-Gas</vt:lpstr>
      <vt:lpstr>Nonresidential Education - Gas</vt:lpstr>
      <vt:lpstr>Trees - Gas</vt:lpstr>
      <vt:lpstr>Assessments - Gas</vt:lpstr>
      <vt:lpstr>'Assessments - Elec'!Print_Area</vt:lpstr>
      <vt:lpstr>'Assessments - Gas'!Print_Area</vt:lpstr>
      <vt:lpstr>'Comm New Construction - Elec'!Print_Area</vt:lpstr>
      <vt:lpstr>'Comm New Construction - Gas'!Print_Area</vt:lpstr>
      <vt:lpstr>'Electric Summary'!Print_Area</vt:lpstr>
      <vt:lpstr>'Gas Summary'!Print_Area</vt:lpstr>
      <vt:lpstr>'Income Qualified MF Housin-Elec'!Print_Area</vt:lpstr>
      <vt:lpstr>'Income Qualified MF Housing-Gas'!Print_Area</vt:lpstr>
      <vt:lpstr>'Nonres Energy Solutions - Elec'!Print_Area</vt:lpstr>
      <vt:lpstr>'Nonres Energy Solutions - Gas'!Print_Area</vt:lpstr>
      <vt:lpstr>'Nonresidential Education - Elec'!Print_Area</vt:lpstr>
      <vt:lpstr>'Nonresidential Education - Gas'!Print_Area</vt:lpstr>
      <vt:lpstr>'Nonresidential Equipment - Elec'!Print_Area</vt:lpstr>
      <vt:lpstr>'Nonresidential Equipment - Gas'!Print_Area</vt:lpstr>
      <vt:lpstr>'Nonresidential L.M.'!Print_Area</vt:lpstr>
      <vt:lpstr>'Res Assessment - Elec'!Print_Area</vt:lpstr>
      <vt:lpstr>'Res Assessment - Gas'!Print_Area</vt:lpstr>
      <vt:lpstr>'Residential App Recy - Elec'!Print_Area</vt:lpstr>
      <vt:lpstr>'Residential Behavioral - Elec'!Print_Area</vt:lpstr>
      <vt:lpstr>'Residential Education - Elec'!Print_Area</vt:lpstr>
      <vt:lpstr>'Residential Education - Gas'!Print_Area</vt:lpstr>
      <vt:lpstr>'Residential Equipment - Elec'!Print_Area</vt:lpstr>
      <vt:lpstr>'Residential Equipment - Gas'!Print_Area</vt:lpstr>
      <vt:lpstr>'Residential L.M.'!Print_Area</vt:lpstr>
      <vt:lpstr>'Residential Low Income - Elec'!Print_Area</vt:lpstr>
      <vt:lpstr>'Residential Low Income - Gas'!Print_Area</vt:lpstr>
      <vt:lpstr>'Trees - Elec'!Print_Area</vt:lpstr>
      <vt:lpstr>'Trees - 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2015-06-05T18:17:20Z</dcterms:created>
  <dc:creator>Fan, Wusi</dc:creator>
  <cp:lastModifiedBy>Vyncke, Laura M</cp:lastModifiedBy>
  <cp:lastPrinted>2020-04-07T16:22:48Z</cp:lastPrinted>
  <dcterms:modified xsi:type="dcterms:W3CDTF">2021-04-28T16:40:00Z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Guid">
    <vt:lpwstr>f0cdc2ee-0cd2-4767-9c7d-4b468ba8cd14</vt:lpwstr>
  </property>
  <property fmtid="{D5CDD505-2E9C-101B-9397-08002B2CF9AE}" pid="4" name="Workbook id">
    <vt:lpwstr>8da85121-1ed3-433e-a5ba-6eafe4991763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