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customXmlProperties+xml" PartName="/customXml/itemProps5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codeName="ThisWorkbook" hidePivotFieldList="1" defaultThemeVersion="124226"/>
  <mc:AlternateContent>
    <mc:Choice Requires="x15">
      <x15ac:absPath xmlns:x15ac="http://schemas.microsoft.com/office/spreadsheetml/2010/11/ac" url="V:\Reg Affairs\Reg Relations\Iowa\Energy Efficiency Plans (EEP)\EEP-2018-0003_EEP 2019-2023\IPL Activity\2020 Annual report_04 30 21\AR Gehrke\"/>
    </mc:Choice>
  </mc:AlternateContent>
  <xr:revisionPtr revIDLastSave="0" documentId="13_ncr:1_{1D956630-4065-49E0-83BF-57294CBDF436}" xr6:coauthVersionLast="45" xr6:coauthVersionMax="45" xr10:uidLastSave="{00000000-0000-0000-0000-000000000000}"/>
  <workbookProtection workbookAlgorithmName="SHA-512" workbookHashValue="jx0eq+MTRBNXdeDVcHk+JZGzJ+IDaE20Boftgp58iPRJWGxHvy7N4fzuoH5dpkbJsXj01KZi3Nih9ItMaU8SGw==" workbookSaltValue="hTao41zbZf0SYkLSHl082A==" workbookSpinCount="100000" lockStructure="1"/>
  <bookViews>
    <workbookView xWindow="-120" yWindow="-120" windowWidth="25440" windowHeight="15390" tabRatio="763" firstSheet="2" activeTab="9" xr2:uid="{00000000-000D-0000-FFFF-FFFF00000000}"/>
  </bookViews>
  <sheets>
    <sheet name="App A - Elect Impacts" sheetId="26" r:id="rId1"/>
    <sheet name="App A - Gas Impacts" sheetId="27" r:id="rId2"/>
    <sheet name="App B - Elect &amp; Gas Spending" sheetId="9" r:id="rId3"/>
    <sheet name="App B - Elect Spending" sheetId="10" r:id="rId4"/>
    <sheet name="App B - Gas Spending" sheetId="11" r:id="rId5"/>
    <sheet name="Monthly Data" sheetId="1" state="hidden" r:id="rId6"/>
    <sheet name="Appendix C - Measures" sheetId="28" r:id="rId7"/>
    <sheet name="NOTES" sheetId="29" state="hidden" r:id="rId8"/>
    <sheet name="App E - RDLC Support" sheetId="33" r:id="rId9"/>
    <sheet name="App E - Interruptible Support" sheetId="34" r:id="rId10"/>
  </sheets>
  <definedNames>
    <definedName name="_xlnm._FilterDatabase" localSheetId="6" hidden="1">'Appendix C - Measures'!$B$28:$P$378</definedName>
    <definedName name="_xlnm._FilterDatabase" localSheetId="5" hidden="1">'Monthly Data'!$A$1:$AK$9</definedName>
    <definedName name="_xlnm.Print_Area" localSheetId="0">'App A - Elect Impacts'!$B$1:$N$58</definedName>
    <definedName name="_xlnm.Print_Area" localSheetId="1">'App A - Gas Impacts'!$B$1:$K$58</definedName>
    <definedName name="_xlnm.Print_Area" localSheetId="6">'Appendix C - Measures'!$B$2:$R$378</definedName>
    <definedName name="_xlnm.Print_Titles" localSheetId="2">'App B - Elect &amp; Gas Spending'!$1:$8</definedName>
    <definedName name="_xlnm.Print_Titles" localSheetId="3">'App B - Elect Spending'!$1:$8</definedName>
    <definedName name="_xlnm.Print_Titles" localSheetId="4">'App B - Gas Spending'!$1:$8</definedName>
    <definedName name="_xlnm.Print_Titles" localSheetId="6">'Appendix C - Measures'!$2:$2</definedName>
    <definedName name="_xlnm.Print_Titles" localSheetId="5">'Monthly Data'!$1:$1</definedName>
    <definedName name="Table_1">'Monthly Data'!$A$1:$AA$759</definedName>
  </definedNames>
  <calcPr calcId="191028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4" l="1"/>
  <c r="O15" i="34"/>
  <c r="J58" i="27" l="1"/>
  <c r="I57" i="27"/>
  <c r="H57" i="27"/>
  <c r="I56" i="27"/>
  <c r="H56" i="27"/>
  <c r="I55" i="27"/>
  <c r="I58" i="27" s="1"/>
  <c r="H55" i="27"/>
  <c r="H58" i="27" s="1"/>
  <c r="F57" i="27"/>
  <c r="F56" i="27"/>
  <c r="F55" i="27"/>
  <c r="F58" i="27" s="1"/>
  <c r="E56" i="27"/>
  <c r="E55" i="27"/>
  <c r="M55" i="26"/>
  <c r="K55" i="26"/>
  <c r="K58" i="26" s="1"/>
  <c r="L57" i="26"/>
  <c r="K57" i="26"/>
  <c r="L56" i="26"/>
  <c r="K56" i="26"/>
  <c r="L55" i="26"/>
  <c r="L58" i="26" s="1"/>
  <c r="I57" i="26"/>
  <c r="H57" i="26"/>
  <c r="I56" i="26"/>
  <c r="H56" i="26"/>
  <c r="I55" i="26"/>
  <c r="I58" i="26" s="1"/>
  <c r="H55" i="26"/>
  <c r="H58" i="26" s="1"/>
  <c r="F57" i="26"/>
  <c r="F56" i="26"/>
  <c r="F55" i="26"/>
  <c r="F58" i="26" s="1"/>
  <c r="E58" i="26"/>
  <c r="E57" i="26"/>
  <c r="E56" i="26"/>
  <c r="E55" i="26"/>
  <c r="S54" i="9"/>
  <c r="S53" i="9"/>
  <c r="S52" i="9"/>
  <c r="S55" i="9" s="1"/>
  <c r="R54" i="9"/>
  <c r="R53" i="9"/>
  <c r="R52" i="9"/>
  <c r="R55" i="9" s="1"/>
  <c r="P55" i="9"/>
  <c r="N55" i="9"/>
  <c r="L55" i="9"/>
  <c r="J55" i="9"/>
  <c r="H55" i="9"/>
  <c r="F55" i="9"/>
  <c r="P54" i="9"/>
  <c r="N54" i="9"/>
  <c r="L54" i="9"/>
  <c r="J54" i="9"/>
  <c r="H54" i="9"/>
  <c r="F54" i="9"/>
  <c r="P53" i="9"/>
  <c r="N53" i="9"/>
  <c r="L53" i="9"/>
  <c r="J53" i="9"/>
  <c r="H53" i="9"/>
  <c r="F53" i="9"/>
  <c r="P52" i="9"/>
  <c r="N52" i="9"/>
  <c r="L52" i="9"/>
  <c r="J52" i="9"/>
  <c r="H52" i="9"/>
  <c r="F52" i="9"/>
  <c r="D55" i="9"/>
  <c r="D54" i="9"/>
  <c r="D53" i="9"/>
  <c r="D52" i="9"/>
  <c r="P49" i="9"/>
  <c r="N49" i="9"/>
  <c r="L49" i="9"/>
  <c r="J49" i="9"/>
  <c r="H49" i="9"/>
  <c r="F49" i="9"/>
  <c r="D49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7" i="9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7" i="10"/>
  <c r="S53" i="10"/>
  <c r="S52" i="10"/>
  <c r="T52" i="10" s="1"/>
  <c r="R54" i="10"/>
  <c r="R53" i="10"/>
  <c r="T53" i="10" s="1"/>
  <c r="R52" i="10"/>
  <c r="R55" i="10" s="1"/>
  <c r="P55" i="10"/>
  <c r="N55" i="10"/>
  <c r="L55" i="10"/>
  <c r="J55" i="10"/>
  <c r="H55" i="10"/>
  <c r="F55" i="10"/>
  <c r="P54" i="10"/>
  <c r="N54" i="10"/>
  <c r="L54" i="10"/>
  <c r="J54" i="10"/>
  <c r="H54" i="10"/>
  <c r="F54" i="10"/>
  <c r="P53" i="10"/>
  <c r="N53" i="10"/>
  <c r="L53" i="10"/>
  <c r="J53" i="10"/>
  <c r="H53" i="10"/>
  <c r="F53" i="10"/>
  <c r="P52" i="10"/>
  <c r="N52" i="10"/>
  <c r="L52" i="10"/>
  <c r="J52" i="10"/>
  <c r="H52" i="10"/>
  <c r="F52" i="10"/>
  <c r="D55" i="10"/>
  <c r="D54" i="10"/>
  <c r="D53" i="10"/>
  <c r="D52" i="10"/>
  <c r="P49" i="10"/>
  <c r="N49" i="10"/>
  <c r="L49" i="10"/>
  <c r="J49" i="10"/>
  <c r="H49" i="10"/>
  <c r="F49" i="10"/>
  <c r="D49" i="10"/>
  <c r="S54" i="11"/>
  <c r="S53" i="11"/>
  <c r="T53" i="11" s="1"/>
  <c r="R53" i="11"/>
  <c r="S52" i="11"/>
  <c r="T52" i="11" s="1"/>
  <c r="R52" i="11"/>
  <c r="P55" i="11"/>
  <c r="N55" i="11"/>
  <c r="L55" i="11"/>
  <c r="J55" i="11"/>
  <c r="H55" i="11"/>
  <c r="F55" i="11"/>
  <c r="P54" i="11"/>
  <c r="N54" i="11"/>
  <c r="L54" i="11"/>
  <c r="J54" i="11"/>
  <c r="H54" i="11"/>
  <c r="F54" i="11"/>
  <c r="P53" i="11"/>
  <c r="N53" i="11"/>
  <c r="L53" i="11"/>
  <c r="J53" i="11"/>
  <c r="H53" i="11"/>
  <c r="F53" i="11"/>
  <c r="P52" i="11"/>
  <c r="N52" i="11"/>
  <c r="L52" i="11"/>
  <c r="J52" i="11"/>
  <c r="H52" i="11"/>
  <c r="F52" i="11"/>
  <c r="D55" i="11"/>
  <c r="D54" i="11"/>
  <c r="D53" i="11"/>
  <c r="D52" i="11"/>
  <c r="P49" i="11"/>
  <c r="N49" i="11"/>
  <c r="L49" i="11"/>
  <c r="J49" i="11"/>
  <c r="H49" i="11"/>
  <c r="F49" i="11"/>
  <c r="D49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7" i="11"/>
  <c r="T31" i="11"/>
  <c r="Q365" i="28"/>
  <c r="J365" i="28"/>
  <c r="I31" i="27"/>
  <c r="J31" i="27" s="1"/>
  <c r="F31" i="27"/>
  <c r="G31" i="27" s="1"/>
  <c r="L31" i="26"/>
  <c r="M31" i="26" s="1"/>
  <c r="I31" i="26"/>
  <c r="J31" i="26" s="1"/>
  <c r="F31" i="26"/>
  <c r="G31" i="26" s="1"/>
  <c r="R365" i="28"/>
  <c r="P365" i="28"/>
  <c r="O365" i="28"/>
  <c r="N365" i="28"/>
  <c r="M365" i="28"/>
  <c r="L365" i="28"/>
  <c r="K365" i="28"/>
  <c r="I365" i="28"/>
  <c r="H365" i="28"/>
  <c r="Q265" i="28" l="1"/>
  <c r="R265" i="28"/>
  <c r="Q269" i="28"/>
  <c r="R269" i="28"/>
  <c r="Q282" i="28"/>
  <c r="R282" i="28"/>
  <c r="Q290" i="28"/>
  <c r="R290" i="28"/>
  <c r="Q363" i="28"/>
  <c r="R363" i="28"/>
  <c r="Q367" i="28"/>
  <c r="R367" i="28"/>
  <c r="Q369" i="28"/>
  <c r="R369" i="28"/>
  <c r="Q371" i="28"/>
  <c r="R371" i="28"/>
  <c r="Q373" i="28"/>
  <c r="R373" i="28"/>
  <c r="Q375" i="28"/>
  <c r="R375" i="28"/>
  <c r="Q377" i="28"/>
  <c r="R377" i="28"/>
  <c r="Q3" i="28"/>
  <c r="R3" i="28"/>
  <c r="Q85" i="28"/>
  <c r="R85" i="28"/>
  <c r="Q89" i="28"/>
  <c r="R89" i="28"/>
  <c r="Q91" i="28"/>
  <c r="R91" i="28"/>
  <c r="Q93" i="28"/>
  <c r="R93" i="28"/>
  <c r="Q95" i="28"/>
  <c r="R95" i="28"/>
  <c r="Q98" i="28"/>
  <c r="R98" i="28"/>
  <c r="Q100" i="28"/>
  <c r="R100" i="28"/>
  <c r="R102" i="28"/>
  <c r="Q102" i="28"/>
  <c r="R54" i="11" l="1"/>
  <c r="S55" i="11"/>
  <c r="S54" i="10"/>
  <c r="T54" i="10" s="1"/>
  <c r="S55" i="10"/>
  <c r="T55" i="10" s="1"/>
  <c r="T54" i="9"/>
  <c r="T53" i="9"/>
  <c r="I50" i="27"/>
  <c r="T54" i="11" l="1"/>
  <c r="R55" i="11"/>
  <c r="T55" i="11" s="1"/>
  <c r="T55" i="9"/>
  <c r="T52" i="9"/>
  <c r="H15" i="33" l="1"/>
  <c r="H368" i="28"/>
  <c r="G26" i="33"/>
  <c r="J26" i="33"/>
  <c r="M99" i="28" l="1"/>
  <c r="L99" i="28"/>
  <c r="I99" i="28"/>
  <c r="O99" i="28"/>
  <c r="P99" i="28" l="1"/>
  <c r="P97" i="28" l="1"/>
  <c r="O96" i="28"/>
  <c r="H96" i="28" s="1"/>
  <c r="B26" i="33" l="1"/>
  <c r="J15" i="33"/>
  <c r="K15" i="33"/>
  <c r="D15" i="33"/>
  <c r="L15" i="34"/>
  <c r="H15" i="34"/>
  <c r="F15" i="34"/>
  <c r="E15" i="34"/>
  <c r="N15" i="34" s="1"/>
  <c r="D15" i="34"/>
  <c r="H26" i="33" l="1"/>
  <c r="I26" i="33" s="1"/>
  <c r="J15" i="34"/>
  <c r="I15" i="34" s="1"/>
  <c r="K15" i="34" s="1"/>
  <c r="D10" i="34"/>
  <c r="E10" i="34"/>
  <c r="N10" i="34" s="1"/>
  <c r="J10" i="34"/>
  <c r="I10" i="34" s="1"/>
  <c r="K10" i="34" s="1"/>
  <c r="L10" i="34"/>
  <c r="D11" i="34"/>
  <c r="E11" i="34"/>
  <c r="I11" i="34"/>
  <c r="K11" i="34" s="1"/>
  <c r="J11" i="34"/>
  <c r="L11" i="34"/>
  <c r="N11" i="34"/>
  <c r="D12" i="34"/>
  <c r="E12" i="34"/>
  <c r="N12" i="34" s="1"/>
  <c r="J12" i="34"/>
  <c r="I12" i="34" s="1"/>
  <c r="K12" i="34" s="1"/>
  <c r="L12" i="34"/>
  <c r="D13" i="34"/>
  <c r="E13" i="34"/>
  <c r="N13" i="34" s="1"/>
  <c r="J13" i="34"/>
  <c r="I13" i="34" s="1"/>
  <c r="K13" i="34" s="1"/>
  <c r="L13" i="34"/>
  <c r="D14" i="34"/>
  <c r="E14" i="34"/>
  <c r="N14" i="34" s="1"/>
  <c r="L14" i="34"/>
  <c r="E22" i="34"/>
  <c r="E23" i="34" s="1"/>
  <c r="F29" i="34"/>
  <c r="C8" i="33"/>
  <c r="D8" i="33" s="1"/>
  <c r="E8" i="33" s="1"/>
  <c r="F8" i="33" s="1"/>
  <c r="H8" i="33" s="1"/>
  <c r="I8" i="33" s="1"/>
  <c r="J8" i="33" s="1"/>
  <c r="K8" i="33" s="1"/>
  <c r="L8" i="33" s="1"/>
  <c r="M8" i="33" s="1"/>
  <c r="B19" i="33" s="1"/>
  <c r="C19" i="33" s="1"/>
  <c r="D19" i="33" s="1"/>
  <c r="E19" i="33" s="1"/>
  <c r="F19" i="33" s="1"/>
  <c r="G19" i="33" s="1"/>
  <c r="H19" i="33" s="1"/>
  <c r="I19" i="33" s="1"/>
  <c r="D10" i="33"/>
  <c r="H10" i="33"/>
  <c r="L10" i="33"/>
  <c r="M10" i="33" s="1"/>
  <c r="D11" i="33"/>
  <c r="H11" i="33"/>
  <c r="J11" i="33"/>
  <c r="K11" i="33" s="1"/>
  <c r="D12" i="33"/>
  <c r="H12" i="33"/>
  <c r="K12" i="33" s="1"/>
  <c r="J12" i="33"/>
  <c r="D13" i="33"/>
  <c r="H13" i="33"/>
  <c r="J13" i="33"/>
  <c r="D14" i="33"/>
  <c r="H14" i="33"/>
  <c r="J14" i="33"/>
  <c r="K14" i="33" s="1"/>
  <c r="B21" i="33"/>
  <c r="H21" i="33"/>
  <c r="I21" i="33"/>
  <c r="B22" i="33"/>
  <c r="H22" i="33"/>
  <c r="I22" i="33"/>
  <c r="B23" i="33"/>
  <c r="H23" i="33"/>
  <c r="B24" i="33"/>
  <c r="H24" i="33"/>
  <c r="H25" i="33"/>
  <c r="B25" i="33"/>
  <c r="K13" i="33" l="1"/>
  <c r="I25" i="33"/>
  <c r="I24" i="33"/>
  <c r="C21" i="33"/>
  <c r="D21" i="33" s="1"/>
  <c r="E21" i="33" s="1"/>
  <c r="F21" i="33" s="1"/>
  <c r="I23" i="33"/>
  <c r="J14" i="34"/>
  <c r="I14" i="34" s="1"/>
  <c r="K14" i="34" s="1"/>
  <c r="E24" i="34"/>
  <c r="F11" i="34"/>
  <c r="H11" i="34" s="1"/>
  <c r="F10" i="34"/>
  <c r="H10" i="34" s="1"/>
  <c r="L11" i="33"/>
  <c r="F12" i="34" l="1"/>
  <c r="H12" i="34" s="1"/>
  <c r="E25" i="34"/>
  <c r="M11" i="33"/>
  <c r="C22" i="33" s="1"/>
  <c r="D22" i="33" s="1"/>
  <c r="E22" i="33" s="1"/>
  <c r="F22" i="33" s="1"/>
  <c r="L12" i="33"/>
  <c r="F13" i="34" l="1"/>
  <c r="H13" i="34" s="1"/>
  <c r="E26" i="34"/>
  <c r="M12" i="33"/>
  <c r="C23" i="33" s="1"/>
  <c r="D23" i="33" s="1"/>
  <c r="E23" i="33" s="1"/>
  <c r="F23" i="33" s="1"/>
  <c r="L13" i="33"/>
  <c r="F14" i="34" l="1"/>
  <c r="H14" i="34" s="1"/>
  <c r="E27" i="34"/>
  <c r="M13" i="33"/>
  <c r="C24" i="33" s="1"/>
  <c r="D24" i="33" s="1"/>
  <c r="E24" i="33" s="1"/>
  <c r="F24" i="33" s="1"/>
  <c r="L14" i="33"/>
  <c r="M14" i="33" l="1"/>
  <c r="C25" i="33" s="1"/>
  <c r="D25" i="33" s="1"/>
  <c r="E25" i="33" s="1"/>
  <c r="F25" i="33" s="1"/>
  <c r="L15" i="33"/>
  <c r="M15" i="33" s="1"/>
  <c r="C26" i="33" s="1"/>
  <c r="D26" i="33" s="1"/>
  <c r="E26" i="33" s="1"/>
  <c r="F26" i="33" s="1"/>
  <c r="H101" i="28"/>
  <c r="P272" i="28" l="1"/>
  <c r="H272" i="28"/>
  <c r="P270" i="28"/>
  <c r="O270" i="28"/>
  <c r="H270" i="28"/>
  <c r="O271" i="28"/>
  <c r="H271" i="28"/>
  <c r="E15" i="26" l="1"/>
  <c r="H3" i="28"/>
  <c r="C3" i="11" l="1"/>
  <c r="C3" i="10"/>
  <c r="C3" i="9"/>
  <c r="B3" i="27"/>
  <c r="B3" i="26"/>
  <c r="R2" i="1" l="1"/>
  <c r="I268" i="28" l="1"/>
  <c r="H268" i="28"/>
  <c r="I90" i="28" l="1"/>
  <c r="H90" i="28"/>
  <c r="O290" i="28" l="1"/>
  <c r="F24" i="26" s="1"/>
  <c r="H94" i="28"/>
  <c r="I92" i="28" l="1"/>
  <c r="H92" i="28"/>
  <c r="H97" i="28" l="1"/>
  <c r="N31" i="26" l="1"/>
  <c r="K33" i="27"/>
  <c r="K31" i="27"/>
  <c r="T31" i="9"/>
  <c r="T27" i="10"/>
  <c r="T26" i="10"/>
  <c r="T25" i="10"/>
  <c r="T24" i="10"/>
  <c r="T23" i="10"/>
  <c r="T22" i="10"/>
  <c r="T21" i="10"/>
  <c r="T27" i="11"/>
  <c r="T26" i="11"/>
  <c r="T25" i="11"/>
  <c r="T24" i="11"/>
  <c r="T23" i="11"/>
  <c r="T22" i="11"/>
  <c r="T21" i="11"/>
  <c r="T27" i="9"/>
  <c r="T26" i="9"/>
  <c r="T25" i="9"/>
  <c r="T24" i="9"/>
  <c r="T23" i="9"/>
  <c r="T22" i="9"/>
  <c r="T21" i="9"/>
  <c r="T19" i="10"/>
  <c r="T18" i="10"/>
  <c r="T17" i="10"/>
  <c r="T16" i="10"/>
  <c r="T15" i="10"/>
  <c r="T14" i="10"/>
  <c r="T13" i="10"/>
  <c r="T12" i="10"/>
  <c r="T19" i="11"/>
  <c r="T18" i="11"/>
  <c r="T17" i="11"/>
  <c r="T16" i="11"/>
  <c r="T15" i="11"/>
  <c r="T14" i="11"/>
  <c r="T13" i="11"/>
  <c r="T12" i="11"/>
  <c r="T19" i="9"/>
  <c r="T18" i="9"/>
  <c r="T17" i="9"/>
  <c r="T16" i="9"/>
  <c r="T15" i="9"/>
  <c r="T14" i="9"/>
  <c r="T13" i="9"/>
  <c r="T12" i="9"/>
  <c r="T11" i="9"/>
  <c r="T11" i="10"/>
  <c r="T11" i="11"/>
  <c r="K10" i="27" s="1"/>
  <c r="P269" i="28" l="1"/>
  <c r="F22" i="27" s="1"/>
  <c r="O269" i="28"/>
  <c r="F22" i="26" s="1"/>
  <c r="N269" i="28"/>
  <c r="I22" i="27" s="1"/>
  <c r="M269" i="28"/>
  <c r="L22" i="26" s="1"/>
  <c r="L269" i="28"/>
  <c r="I22" i="26" s="1"/>
  <c r="K269" i="28"/>
  <c r="J269" i="28"/>
  <c r="I269" i="28"/>
  <c r="H269" i="28"/>
  <c r="G22" i="27" l="1"/>
  <c r="J22" i="27"/>
  <c r="E15" i="27"/>
  <c r="E16" i="26"/>
  <c r="E16" i="27"/>
  <c r="E18" i="26" l="1"/>
  <c r="K18" i="26" l="1"/>
  <c r="K25" i="26"/>
  <c r="E33" i="26"/>
  <c r="O102" i="28" l="1"/>
  <c r="F20" i="26" s="1"/>
  <c r="T20" i="9" l="1"/>
  <c r="T28" i="9"/>
  <c r="T29" i="9"/>
  <c r="T20" i="10"/>
  <c r="T28" i="10"/>
  <c r="T29" i="10"/>
  <c r="T20" i="11"/>
  <c r="T28" i="11"/>
  <c r="T29" i="11"/>
  <c r="K46" i="27" l="1"/>
  <c r="K34" i="27"/>
  <c r="K44" i="27"/>
  <c r="K43" i="27"/>
  <c r="K26" i="27"/>
  <c r="K25" i="27"/>
  <c r="K18" i="27"/>
  <c r="N46" i="26"/>
  <c r="N34" i="26"/>
  <c r="N33" i="26"/>
  <c r="N44" i="26"/>
  <c r="N43" i="26"/>
  <c r="N26" i="26"/>
  <c r="N25" i="26"/>
  <c r="N18" i="26"/>
  <c r="X9" i="1" l="1"/>
  <c r="X8" i="1"/>
  <c r="H282" i="28" l="1"/>
  <c r="P3" i="28" l="1"/>
  <c r="K33" i="26"/>
  <c r="K34" i="26" s="1"/>
  <c r="H33" i="26"/>
  <c r="H34" i="26" s="1"/>
  <c r="E34" i="26"/>
  <c r="H18" i="26"/>
  <c r="E33" i="27"/>
  <c r="E34" i="27" s="1"/>
  <c r="H33" i="27"/>
  <c r="H18" i="27"/>
  <c r="E18" i="27"/>
  <c r="F10" i="27" l="1"/>
  <c r="H34" i="27"/>
  <c r="P375" i="28" l="1"/>
  <c r="F41" i="27" s="1"/>
  <c r="O375" i="28"/>
  <c r="F41" i="26" s="1"/>
  <c r="N375" i="28"/>
  <c r="I41" i="27" s="1"/>
  <c r="M375" i="28"/>
  <c r="L41" i="26" s="1"/>
  <c r="L375" i="28"/>
  <c r="I41" i="26" s="1"/>
  <c r="K375" i="28"/>
  <c r="J375" i="28"/>
  <c r="I375" i="28"/>
  <c r="H375" i="28"/>
  <c r="P282" i="28"/>
  <c r="F23" i="27" s="1"/>
  <c r="O282" i="28"/>
  <c r="F23" i="26" s="1"/>
  <c r="N282" i="28"/>
  <c r="I23" i="27" s="1"/>
  <c r="M282" i="28"/>
  <c r="L23" i="26" s="1"/>
  <c r="L282" i="28"/>
  <c r="I23" i="26" s="1"/>
  <c r="K282" i="28"/>
  <c r="J282" i="28"/>
  <c r="P89" i="28"/>
  <c r="F12" i="27" s="1"/>
  <c r="O89" i="28"/>
  <c r="F12" i="26" s="1"/>
  <c r="N89" i="28"/>
  <c r="I12" i="27" s="1"/>
  <c r="M89" i="28"/>
  <c r="L12" i="26" s="1"/>
  <c r="L89" i="28"/>
  <c r="I12" i="26" s="1"/>
  <c r="K89" i="28"/>
  <c r="J89" i="28"/>
  <c r="I89" i="28"/>
  <c r="I95" i="28"/>
  <c r="J95" i="28"/>
  <c r="K95" i="28"/>
  <c r="L95" i="28"/>
  <c r="M95" i="28"/>
  <c r="L15" i="26" s="1"/>
  <c r="N95" i="28"/>
  <c r="I15" i="27" s="1"/>
  <c r="O95" i="28"/>
  <c r="P95" i="28"/>
  <c r="F15" i="27" l="1"/>
  <c r="G15" i="27" s="1"/>
  <c r="I15" i="26"/>
  <c r="J15" i="26" s="1"/>
  <c r="F15" i="26"/>
  <c r="G15" i="26" s="1"/>
  <c r="J23" i="27"/>
  <c r="M12" i="26"/>
  <c r="J12" i="26"/>
  <c r="G12" i="27"/>
  <c r="J12" i="27"/>
  <c r="J15" i="27"/>
  <c r="G12" i="26"/>
  <c r="G23" i="27"/>
  <c r="G41" i="26"/>
  <c r="M15" i="26"/>
  <c r="R9" i="1"/>
  <c r="Q2" i="1" l="1"/>
  <c r="R8" i="1" l="1"/>
  <c r="Q7" i="1"/>
  <c r="S6" i="1"/>
  <c r="Q6" i="1"/>
  <c r="S5" i="1"/>
  <c r="Q5" i="1"/>
  <c r="S4" i="1"/>
  <c r="Q4" i="1"/>
  <c r="R4" i="1" l="1"/>
  <c r="R5" i="1"/>
  <c r="R6" i="1"/>
  <c r="N98" i="28" l="1"/>
  <c r="I16" i="27" s="1"/>
  <c r="H95" i="28"/>
  <c r="M98" i="28"/>
  <c r="L16" i="26" s="1"/>
  <c r="L98" i="28"/>
  <c r="I16" i="26" s="1"/>
  <c r="I85" i="28"/>
  <c r="H367" i="28"/>
  <c r="H364" i="28"/>
  <c r="N102" i="28"/>
  <c r="I20" i="27" s="1"/>
  <c r="L102" i="28"/>
  <c r="I20" i="26" s="1"/>
  <c r="M102" i="28"/>
  <c r="L20" i="26" s="1"/>
  <c r="P102" i="28"/>
  <c r="F20" i="27" s="1"/>
  <c r="H265" i="28"/>
  <c r="P377" i="28"/>
  <c r="F42" i="27" s="1"/>
  <c r="P373" i="28"/>
  <c r="F40" i="27" s="1"/>
  <c r="P371" i="28"/>
  <c r="F39" i="27" s="1"/>
  <c r="P369" i="28"/>
  <c r="N377" i="28"/>
  <c r="I42" i="27" s="1"/>
  <c r="N373" i="28"/>
  <c r="I40" i="27" s="1"/>
  <c r="N371" i="28"/>
  <c r="I39" i="27" s="1"/>
  <c r="N369" i="28"/>
  <c r="N367" i="28"/>
  <c r="I32" i="27" s="1"/>
  <c r="N363" i="28"/>
  <c r="I30" i="27" s="1"/>
  <c r="N290" i="28"/>
  <c r="I24" i="27" s="1"/>
  <c r="P367" i="28"/>
  <c r="P363" i="28"/>
  <c r="F30" i="27" s="1"/>
  <c r="P290" i="28"/>
  <c r="N265" i="28"/>
  <c r="I21" i="27" s="1"/>
  <c r="N93" i="28"/>
  <c r="I14" i="27" s="1"/>
  <c r="N91" i="28"/>
  <c r="I13" i="27" s="1"/>
  <c r="N85" i="28"/>
  <c r="P265" i="28"/>
  <c r="F21" i="27" s="1"/>
  <c r="P93" i="28"/>
  <c r="F14" i="27" s="1"/>
  <c r="P91" i="28"/>
  <c r="F13" i="27" s="1"/>
  <c r="P85" i="28"/>
  <c r="F11" i="27" s="1"/>
  <c r="N3" i="28"/>
  <c r="O377" i="28"/>
  <c r="F42" i="26" s="1"/>
  <c r="O373" i="28"/>
  <c r="F40" i="26" s="1"/>
  <c r="O371" i="28"/>
  <c r="F39" i="26" s="1"/>
  <c r="O369" i="28"/>
  <c r="L377" i="28"/>
  <c r="I42" i="26" s="1"/>
  <c r="L373" i="28"/>
  <c r="I40" i="26" s="1"/>
  <c r="L371" i="28"/>
  <c r="I39" i="26" s="1"/>
  <c r="L369" i="28"/>
  <c r="M377" i="28"/>
  <c r="L42" i="26" s="1"/>
  <c r="M373" i="28"/>
  <c r="L40" i="26" s="1"/>
  <c r="M371" i="28"/>
  <c r="L39" i="26" s="1"/>
  <c r="M369" i="28"/>
  <c r="H377" i="28"/>
  <c r="I377" i="28"/>
  <c r="J377" i="28"/>
  <c r="K377" i="28"/>
  <c r="H369" i="28"/>
  <c r="I369" i="28"/>
  <c r="J369" i="28"/>
  <c r="K369" i="28"/>
  <c r="O367" i="28"/>
  <c r="F32" i="26" s="1"/>
  <c r="O363" i="28"/>
  <c r="F30" i="26" s="1"/>
  <c r="L367" i="28"/>
  <c r="I32" i="26" s="1"/>
  <c r="L363" i="28"/>
  <c r="I30" i="26" s="1"/>
  <c r="L290" i="28"/>
  <c r="I24" i="26" s="1"/>
  <c r="M367" i="28"/>
  <c r="L32" i="26" s="1"/>
  <c r="M363" i="28"/>
  <c r="L30" i="26" s="1"/>
  <c r="M290" i="28"/>
  <c r="L24" i="26" s="1"/>
  <c r="O265" i="28"/>
  <c r="M265" i="28"/>
  <c r="L21" i="26" s="1"/>
  <c r="M93" i="28"/>
  <c r="L14" i="26" s="1"/>
  <c r="M91" i="28"/>
  <c r="L13" i="26" s="1"/>
  <c r="M85" i="28"/>
  <c r="L11" i="26" s="1"/>
  <c r="L265" i="28"/>
  <c r="I21" i="26" s="1"/>
  <c r="L93" i="28"/>
  <c r="I14" i="26" s="1"/>
  <c r="L91" i="28"/>
  <c r="I13" i="26" s="1"/>
  <c r="O93" i="28"/>
  <c r="O91" i="28"/>
  <c r="O85" i="28"/>
  <c r="F11" i="26" s="1"/>
  <c r="M3" i="28"/>
  <c r="L3" i="28"/>
  <c r="O3" i="28"/>
  <c r="I290" i="28"/>
  <c r="J290" i="28"/>
  <c r="K290" i="28"/>
  <c r="H363" i="28"/>
  <c r="I363" i="28"/>
  <c r="J363" i="28"/>
  <c r="K363" i="28"/>
  <c r="I367" i="28"/>
  <c r="J367" i="28"/>
  <c r="K367" i="28"/>
  <c r="H371" i="28"/>
  <c r="I371" i="28"/>
  <c r="J371" i="28"/>
  <c r="K371" i="28"/>
  <c r="H373" i="28"/>
  <c r="I373" i="28"/>
  <c r="J373" i="28"/>
  <c r="K373" i="28"/>
  <c r="H85" i="28"/>
  <c r="J85" i="28"/>
  <c r="K85" i="28"/>
  <c r="H91" i="28"/>
  <c r="I91" i="28"/>
  <c r="J91" i="28"/>
  <c r="K91" i="28"/>
  <c r="H93" i="28"/>
  <c r="I93" i="28"/>
  <c r="J93" i="28"/>
  <c r="K93" i="28"/>
  <c r="I98" i="28"/>
  <c r="J98" i="28"/>
  <c r="K98" i="28"/>
  <c r="I102" i="28"/>
  <c r="J102" i="28"/>
  <c r="K102" i="28"/>
  <c r="I100" i="28"/>
  <c r="J100" i="28"/>
  <c r="K100" i="28"/>
  <c r="I265" i="28"/>
  <c r="J265" i="28"/>
  <c r="K265" i="28"/>
  <c r="K3" i="28"/>
  <c r="J3" i="28"/>
  <c r="I3" i="28"/>
  <c r="E25" i="26"/>
  <c r="H25" i="26"/>
  <c r="H43" i="26"/>
  <c r="H44" i="26" s="1"/>
  <c r="J57" i="26" s="1"/>
  <c r="E43" i="26"/>
  <c r="E44" i="26" s="1"/>
  <c r="G57" i="26" s="1"/>
  <c r="K43" i="26"/>
  <c r="K44" i="26" s="1"/>
  <c r="E25" i="27"/>
  <c r="H25" i="27"/>
  <c r="E43" i="27"/>
  <c r="H43" i="27"/>
  <c r="H44" i="27" s="1"/>
  <c r="J57" i="27" s="1"/>
  <c r="M57" i="26" l="1"/>
  <c r="I10" i="26"/>
  <c r="J10" i="26" s="1"/>
  <c r="F32" i="27"/>
  <c r="G32" i="27" s="1"/>
  <c r="L10" i="26"/>
  <c r="I10" i="27"/>
  <c r="I38" i="27"/>
  <c r="J38" i="27" s="1"/>
  <c r="F38" i="27"/>
  <c r="G38" i="27" s="1"/>
  <c r="L38" i="26"/>
  <c r="I38" i="26"/>
  <c r="J38" i="26" s="1"/>
  <c r="F38" i="26"/>
  <c r="G38" i="26" s="1"/>
  <c r="F24" i="27"/>
  <c r="G24" i="27" s="1"/>
  <c r="I11" i="27"/>
  <c r="J11" i="27" s="1"/>
  <c r="F14" i="26"/>
  <c r="G14" i="26" s="1"/>
  <c r="F21" i="26"/>
  <c r="G21" i="26" s="1"/>
  <c r="G10" i="27"/>
  <c r="F10" i="26"/>
  <c r="G10" i="26" s="1"/>
  <c r="F13" i="26"/>
  <c r="G13" i="26" s="1"/>
  <c r="G11" i="27"/>
  <c r="J30" i="27"/>
  <c r="J16" i="26"/>
  <c r="J21" i="26"/>
  <c r="M21" i="26"/>
  <c r="J13" i="27"/>
  <c r="J14" i="26"/>
  <c r="J24" i="27"/>
  <c r="G13" i="27"/>
  <c r="J32" i="27"/>
  <c r="J42" i="27"/>
  <c r="M16" i="26"/>
  <c r="J13" i="26"/>
  <c r="M13" i="26"/>
  <c r="J30" i="26"/>
  <c r="G14" i="27"/>
  <c r="J14" i="27"/>
  <c r="J20" i="27"/>
  <c r="G11" i="26"/>
  <c r="M14" i="26"/>
  <c r="G21" i="27"/>
  <c r="J21" i="27"/>
  <c r="J16" i="27"/>
  <c r="M24" i="26"/>
  <c r="J22" i="26"/>
  <c r="G30" i="26"/>
  <c r="G24" i="26"/>
  <c r="M32" i="26"/>
  <c r="J32" i="26"/>
  <c r="G32" i="26"/>
  <c r="G30" i="27"/>
  <c r="N23" i="26"/>
  <c r="N32" i="26"/>
  <c r="N22" i="26"/>
  <c r="N42" i="26"/>
  <c r="N21" i="26"/>
  <c r="N38" i="26"/>
  <c r="N41" i="26"/>
  <c r="N16" i="26"/>
  <c r="N24" i="26"/>
  <c r="N40" i="26"/>
  <c r="N11" i="26"/>
  <c r="N13" i="26"/>
  <c r="N39" i="26"/>
  <c r="N15" i="26"/>
  <c r="N17" i="26"/>
  <c r="N14" i="26"/>
  <c r="N30" i="26"/>
  <c r="N12" i="26"/>
  <c r="N20" i="26"/>
  <c r="N10" i="26"/>
  <c r="K32" i="27"/>
  <c r="K39" i="27"/>
  <c r="K22" i="27"/>
  <c r="K14" i="27"/>
  <c r="K42" i="27"/>
  <c r="K38" i="27"/>
  <c r="K17" i="27"/>
  <c r="K41" i="27"/>
  <c r="K24" i="27"/>
  <c r="K20" i="27"/>
  <c r="K16" i="27"/>
  <c r="K12" i="27"/>
  <c r="K40" i="27"/>
  <c r="K23" i="27"/>
  <c r="K15" i="27"/>
  <c r="K11" i="27"/>
  <c r="K30" i="27"/>
  <c r="K21" i="27"/>
  <c r="K13" i="27"/>
  <c r="G39" i="27"/>
  <c r="G42" i="27"/>
  <c r="G20" i="27"/>
  <c r="G41" i="27"/>
  <c r="G40" i="27"/>
  <c r="J41" i="27"/>
  <c r="J40" i="27"/>
  <c r="J39" i="27"/>
  <c r="J20" i="26"/>
  <c r="J23" i="26"/>
  <c r="M20" i="26"/>
  <c r="J24" i="26"/>
  <c r="M30" i="26"/>
  <c r="M23" i="26"/>
  <c r="M41" i="26"/>
  <c r="M40" i="26"/>
  <c r="J41" i="26"/>
  <c r="J40" i="26"/>
  <c r="M22" i="26"/>
  <c r="M39" i="26"/>
  <c r="M42" i="26"/>
  <c r="J39" i="26"/>
  <c r="J42" i="26"/>
  <c r="G40" i="26"/>
  <c r="G22" i="26"/>
  <c r="G39" i="26"/>
  <c r="G42" i="26"/>
  <c r="G23" i="26"/>
  <c r="G20" i="26"/>
  <c r="E44" i="27"/>
  <c r="E57" i="27" s="1"/>
  <c r="G57" i="27" s="1"/>
  <c r="E26" i="27"/>
  <c r="H89" i="28"/>
  <c r="H26" i="27"/>
  <c r="H46" i="27" s="1"/>
  <c r="H26" i="26"/>
  <c r="H46" i="26" s="1"/>
  <c r="O98" i="28"/>
  <c r="P98" i="28"/>
  <c r="F16" i="27" s="1"/>
  <c r="L100" i="28"/>
  <c r="M100" i="28"/>
  <c r="L17" i="26" s="1"/>
  <c r="O100" i="28"/>
  <c r="F17" i="26" s="1"/>
  <c r="H98" i="28"/>
  <c r="P100" i="28"/>
  <c r="F17" i="27" s="1"/>
  <c r="N100" i="28"/>
  <c r="I17" i="27" s="1"/>
  <c r="H102" i="28"/>
  <c r="H290" i="28"/>
  <c r="E26" i="26"/>
  <c r="E46" i="26" s="1"/>
  <c r="K26" i="26"/>
  <c r="K46" i="26" s="1"/>
  <c r="E58" i="27" l="1"/>
  <c r="I17" i="26"/>
  <c r="J17" i="26" s="1"/>
  <c r="F16" i="26"/>
  <c r="G16" i="26" s="1"/>
  <c r="J17" i="27"/>
  <c r="M17" i="26"/>
  <c r="G17" i="27"/>
  <c r="G16" i="27"/>
  <c r="I33" i="27"/>
  <c r="I34" i="27" s="1"/>
  <c r="J34" i="27" s="1"/>
  <c r="G17" i="26"/>
  <c r="F33" i="26"/>
  <c r="F34" i="26" s="1"/>
  <c r="G34" i="26" s="1"/>
  <c r="L33" i="26"/>
  <c r="M33" i="26" s="1"/>
  <c r="F33" i="27"/>
  <c r="F34" i="27" s="1"/>
  <c r="G34" i="27" s="1"/>
  <c r="I33" i="26"/>
  <c r="I34" i="26" s="1"/>
  <c r="J34" i="26" s="1"/>
  <c r="M38" i="26"/>
  <c r="L43" i="26"/>
  <c r="L44" i="26" s="1"/>
  <c r="E46" i="27"/>
  <c r="I43" i="27"/>
  <c r="J43" i="27" s="1"/>
  <c r="F25" i="27"/>
  <c r="F43" i="27"/>
  <c r="F44" i="27" s="1"/>
  <c r="I25" i="26"/>
  <c r="I25" i="27"/>
  <c r="J10" i="27"/>
  <c r="L25" i="26"/>
  <c r="I43" i="26"/>
  <c r="I44" i="26" s="1"/>
  <c r="M10" i="26"/>
  <c r="F25" i="26"/>
  <c r="F43" i="26"/>
  <c r="F44" i="26" s="1"/>
  <c r="H100" i="28"/>
  <c r="G25" i="26" l="1"/>
  <c r="G56" i="26"/>
  <c r="J25" i="27"/>
  <c r="J56" i="27"/>
  <c r="J44" i="26"/>
  <c r="J25" i="26"/>
  <c r="J56" i="26"/>
  <c r="G44" i="26"/>
  <c r="M25" i="26"/>
  <c r="M56" i="26"/>
  <c r="G44" i="27"/>
  <c r="G25" i="27"/>
  <c r="G56" i="27"/>
  <c r="F18" i="27"/>
  <c r="J33" i="27"/>
  <c r="G33" i="26"/>
  <c r="L34" i="26"/>
  <c r="M34" i="26" s="1"/>
  <c r="G33" i="27"/>
  <c r="J33" i="26"/>
  <c r="M44" i="26"/>
  <c r="I44" i="27"/>
  <c r="J43" i="26"/>
  <c r="G43" i="27"/>
  <c r="I18" i="27"/>
  <c r="M43" i="26"/>
  <c r="G43" i="26"/>
  <c r="F18" i="26"/>
  <c r="J44" i="27" l="1"/>
  <c r="J18" i="27"/>
  <c r="G18" i="26"/>
  <c r="F26" i="27"/>
  <c r="F46" i="27" s="1"/>
  <c r="G46" i="27" s="1"/>
  <c r="G18" i="27"/>
  <c r="I26" i="27"/>
  <c r="F26" i="26"/>
  <c r="G26" i="27" l="1"/>
  <c r="J55" i="27"/>
  <c r="G58" i="26"/>
  <c r="G55" i="26"/>
  <c r="G58" i="27"/>
  <c r="G55" i="27"/>
  <c r="G26" i="26"/>
  <c r="F46" i="26"/>
  <c r="G46" i="26" s="1"/>
  <c r="J26" i="27"/>
  <c r="I46" i="27"/>
  <c r="J46" i="27" l="1"/>
  <c r="I51" i="27"/>
  <c r="L85" i="28"/>
  <c r="I11" i="26" s="1"/>
  <c r="J11" i="26" l="1"/>
  <c r="I18" i="26" l="1"/>
  <c r="M11" i="26"/>
  <c r="L18" i="26"/>
  <c r="I282" i="28"/>
  <c r="M58" i="26" l="1"/>
  <c r="I26" i="26"/>
  <c r="J26" i="26" s="1"/>
  <c r="J18" i="26"/>
  <c r="L26" i="26"/>
  <c r="M18" i="26"/>
  <c r="I46" i="26" l="1"/>
  <c r="J46" i="26" s="1"/>
  <c r="J55" i="26"/>
  <c r="J58" i="26"/>
  <c r="L46" i="26"/>
  <c r="M26" i="26"/>
  <c r="M46" i="26" l="1"/>
  <c r="L5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Geurtsen, Michael</author>
  </authors>
  <commentList>
    <comment ref="AB2" authorId="0" shapeId="0" xr:uid="{68E10BE2-A60C-468B-BC38-1E3693B6AE8D}">
      <text>
        <r>
          <rPr>
            <b/>
            <sz val="9"/>
            <color indexed="81"/>
            <rFont val="Tahoma"/>
            <family val="2"/>
          </rPr>
          <t>Geurtsen, Michael:</t>
        </r>
        <r>
          <rPr>
            <sz val="9"/>
            <color indexed="81"/>
            <rFont val="Tahoma"/>
            <family val="2"/>
          </rPr>
          <t xml:space="preserve">
See file from Iano titled "interrupt credits table 2020.xlsb" (emailed 4/9/2021) which has REVISED CY 2020 interruptible credits (less penalties) of $16,307,313.16
</t>
        </r>
      </text>
    </comment>
  </commentList>
</comments>
</file>

<file path=xl/sharedStrings.xml><?xml version="1.0" encoding="utf-8"?>
<sst xmlns="http://schemas.openxmlformats.org/spreadsheetml/2006/main" count="11352" uniqueCount="458">
  <si>
    <t>APPENDIX A</t>
  </si>
  <si>
    <t>INTERSTATE POWER &amp; LIGHT COMPANY</t>
  </si>
  <si>
    <t>ELECTRIC SUMMARY</t>
  </si>
  <si>
    <t xml:space="preserve"> Number of Participants</t>
  </si>
  <si>
    <t>Demand Savings (kW)</t>
  </si>
  <si>
    <t>Annual Energy Savings (kWh)</t>
  </si>
  <si>
    <t>Category</t>
  </si>
  <si>
    <t>Sub Category</t>
  </si>
  <si>
    <t>Program</t>
  </si>
  <si>
    <t>Goal
(annual)</t>
  </si>
  <si>
    <t>Actual
(yr to date)</t>
  </si>
  <si>
    <t>Actual as
% of Goal</t>
  </si>
  <si>
    <t>% Budget Spent</t>
  </si>
  <si>
    <t>Energy Efficiency Plan</t>
  </si>
  <si>
    <t>Residential Efficiency Portfolio</t>
  </si>
  <si>
    <t>01. Residential Prescriptive Rebates</t>
  </si>
  <si>
    <t>02. Home Energy Assessments</t>
  </si>
  <si>
    <t>03. Be Bright</t>
  </si>
  <si>
    <t>04. Appliance Recycling</t>
  </si>
  <si>
    <t>05. Home Energy Reports</t>
  </si>
  <si>
    <t>06. Low-Income Weatherization</t>
  </si>
  <si>
    <t>07. Low-Income Multifamily</t>
  </si>
  <si>
    <t>08. LivingWise (School Kits)</t>
  </si>
  <si>
    <t>Residential Efficiency Total</t>
  </si>
  <si>
    <t>Nonresidential Efficiency Portfolio</t>
  </si>
  <si>
    <t>09. Non-Res Prescriptive Rebates</t>
  </si>
  <si>
    <t>10. Small Business Energy Solutions</t>
  </si>
  <si>
    <t>11. Custom Solutions</t>
  </si>
  <si>
    <t>12. Commercial New Construction</t>
  </si>
  <si>
    <t>13. Agriculture Solutions</t>
  </si>
  <si>
    <t>Nonresidential Efficiency Total</t>
  </si>
  <si>
    <t>Energy Efficiency Plan Total</t>
  </si>
  <si>
    <t>Demand Response Plan</t>
  </si>
  <si>
    <t>Demand Response Portfolio</t>
  </si>
  <si>
    <t>14. Residential Direct Load Control</t>
  </si>
  <si>
    <t>14a.Smart Thermostat Demand Response Pilot</t>
  </si>
  <si>
    <t>15. Nonresidential Interruptible</t>
  </si>
  <si>
    <t>Demand Response Portfolio Total</t>
  </si>
  <si>
    <t>Demand Response Plan Total</t>
  </si>
  <si>
    <t>Other Funding Initiatives</t>
  </si>
  <si>
    <t>Other</t>
  </si>
  <si>
    <t>16. Energy Awareness</t>
  </si>
  <si>
    <t>17. Research, Development and Demonstration</t>
  </si>
  <si>
    <t>18. Legislative Assessment</t>
  </si>
  <si>
    <t>19. Regulatory and Next Plan</t>
  </si>
  <si>
    <t>20. Evaluation, Measurement and Verification</t>
  </si>
  <si>
    <t>Other Total</t>
  </si>
  <si>
    <t>Other Funding Initiatives Total</t>
  </si>
  <si>
    <t>Grand Total</t>
  </si>
  <si>
    <t>Savings as a Percent of Sales</t>
  </si>
  <si>
    <t>Forecast</t>
  </si>
  <si>
    <t>Actual</t>
  </si>
  <si>
    <t>% of forecast</t>
  </si>
  <si>
    <t>Annual Retail Sales, kWh</t>
  </si>
  <si>
    <t>N/A</t>
  </si>
  <si>
    <t>Energy Savings as % of Retail Sales</t>
  </si>
  <si>
    <t>Grand Total by Segment</t>
  </si>
  <si>
    <t>% Diff</t>
  </si>
  <si>
    <t>Residential (Energy Eff + Demand Resp)</t>
  </si>
  <si>
    <t>Non-Residential (Energy Eff + Demand Resp)</t>
  </si>
  <si>
    <t>TOTAL</t>
  </si>
  <si>
    <t>GAS SUMMARY</t>
  </si>
  <si>
    <t>Annual Energy Savings (Therms)</t>
  </si>
  <si>
    <t>Savings as Percent of Sales</t>
  </si>
  <si>
    <t>Annual Retail Sales, Therms</t>
  </si>
  <si>
    <t>Energy Savings (Therms)</t>
  </si>
  <si>
    <t>APPENDIX B</t>
  </si>
  <si>
    <t>COMBINED GAS &amp; ELECTRIC SUMMARY</t>
  </si>
  <si>
    <t>Amount $</t>
  </si>
  <si>
    <t>State Rpt Activity</t>
  </si>
  <si>
    <t>Bud or Act</t>
  </si>
  <si>
    <t>a. Planning and Design</t>
  </si>
  <si>
    <t>b. Program Administration</t>
  </si>
  <si>
    <t>c. Advertising and Promotion</t>
  </si>
  <si>
    <t>d. Incentives</t>
  </si>
  <si>
    <t>e. Equipment Costs</t>
  </si>
  <si>
    <t>f. Installation Costs</t>
  </si>
  <si>
    <t>g. Program Review and Assessmt</t>
  </si>
  <si>
    <t>Rpt_Sub_Category</t>
  </si>
  <si>
    <t>Budget</t>
  </si>
  <si>
    <t>Budget Sum</t>
  </si>
  <si>
    <t>Actual Sum</t>
  </si>
  <si>
    <t>% Spent</t>
  </si>
  <si>
    <t>Residential Efficiency</t>
  </si>
  <si>
    <t>Nonresidential Efficiency</t>
  </si>
  <si>
    <t>Percent of Activity Category Spent</t>
  </si>
  <si>
    <t xml:space="preserve">   ELECTRIC SUMMARY</t>
  </si>
  <si>
    <t>Elect $</t>
  </si>
  <si>
    <t xml:space="preserve">   GAS SUMMARY</t>
  </si>
  <si>
    <t>Gas $</t>
  </si>
  <si>
    <t>Source</t>
  </si>
  <si>
    <t>Year</t>
  </si>
  <si>
    <t>Month</t>
  </si>
  <si>
    <t>Year_Month</t>
  </si>
  <si>
    <t>State</t>
  </si>
  <si>
    <t>Segment</t>
  </si>
  <si>
    <t>Notes</t>
  </si>
  <si>
    <t>Project</t>
  </si>
  <si>
    <t>Project Desc</t>
  </si>
  <si>
    <t>Percent Elect</t>
  </si>
  <si>
    <t>DSM Activity</t>
  </si>
  <si>
    <t># Accounts</t>
  </si>
  <si>
    <t># Units</t>
  </si>
  <si>
    <t>kW</t>
  </si>
  <si>
    <t>kWh</t>
  </si>
  <si>
    <t>Therms</t>
  </si>
  <si>
    <t>System Customer Incetive</t>
  </si>
  <si>
    <t>System Dealer Spiff</t>
  </si>
  <si>
    <t>System Incentives</t>
  </si>
  <si>
    <t>Column1</t>
  </si>
  <si>
    <t>Data Through date</t>
  </si>
  <si>
    <t>Allocate</t>
  </si>
  <si>
    <t>IA</t>
  </si>
  <si>
    <t>025879</t>
  </si>
  <si>
    <t>IA DSM LOAD MGMT INTERRUPTIBLE</t>
  </si>
  <si>
    <t/>
  </si>
  <si>
    <t>2020 Interruptible Credit (net of any penalties)</t>
  </si>
  <si>
    <t>90. IA DSM Allocation</t>
  </si>
  <si>
    <t>025868</t>
  </si>
  <si>
    <t>IA DSM RES PRESC REBATES</t>
  </si>
  <si>
    <t>Offset Gas to Elect for Allocation</t>
  </si>
  <si>
    <t>99. Allocation based on Budget Admin for programs with likley Admin work.</t>
  </si>
  <si>
    <t>025870</t>
  </si>
  <si>
    <t>IA DSM C&amp;I CUSTOM REBATES</t>
  </si>
  <si>
    <t>059928</t>
  </si>
  <si>
    <t>IA COMMERCIAL NEW CONSTRUCTION</t>
  </si>
  <si>
    <t>025880</t>
  </si>
  <si>
    <t>IA DSM LOAD MGMT RES DLC</t>
  </si>
  <si>
    <t>Offset Total</t>
  </si>
  <si>
    <t>059933</t>
  </si>
  <si>
    <t>IA DSM GENERAL ADMINISTRATION</t>
  </si>
  <si>
    <t>Total Offset</t>
  </si>
  <si>
    <t>ERP</t>
  </si>
  <si>
    <t>025897</t>
  </si>
  <si>
    <t>IA DSM REGULATORY IEC/CC</t>
  </si>
  <si>
    <t>Iowa Energy Center charges… Track for EECR but remove from IRIS per Settlement Agreement.</t>
  </si>
  <si>
    <t>placeholder for pivot table layout</t>
  </si>
  <si>
    <t>Budgets</t>
  </si>
  <si>
    <t>025866</t>
  </si>
  <si>
    <t>IA DSM RES HOME AUDITS</t>
  </si>
  <si>
    <t>076202</t>
  </si>
  <si>
    <t>IA DSM CHANGE-A-LIGHT</t>
  </si>
  <si>
    <t>025901</t>
  </si>
  <si>
    <t>IA DSM RES APPL RECYCLING</t>
  </si>
  <si>
    <t>080103</t>
  </si>
  <si>
    <t>IA RES BEHAVIORAL</t>
  </si>
  <si>
    <t>059926</t>
  </si>
  <si>
    <t>DSM LOW INCOME WEATHERIZATION</t>
  </si>
  <si>
    <t>059924</t>
  </si>
  <si>
    <t>DSM LI MULTI-FAMILY EFF EMPROV</t>
  </si>
  <si>
    <t>059239</t>
  </si>
  <si>
    <t>LIVING WISE - IOWA</t>
  </si>
  <si>
    <t>025874</t>
  </si>
  <si>
    <t>IA DSM NON-RES PRESC REBATS</t>
  </si>
  <si>
    <t>076137</t>
  </si>
  <si>
    <t>IA DSM SM BUSINESS DI LIGHTING</t>
  </si>
  <si>
    <t>025865</t>
  </si>
  <si>
    <t>IA DSM AG REBATES</t>
  </si>
  <si>
    <t>103285</t>
  </si>
  <si>
    <t>IA DSM RES SMART APPL DLC</t>
  </si>
  <si>
    <t>16425000</t>
  </si>
  <si>
    <t>060788</t>
  </si>
  <si>
    <t>NON-TARGETED ENERGY AWARENESS</t>
  </si>
  <si>
    <t>058523</t>
  </si>
  <si>
    <t>RES &amp; DEV DEMONSTRATION</t>
  </si>
  <si>
    <t>059932</t>
  </si>
  <si>
    <t>IA DSM NEXT PLAN</t>
  </si>
  <si>
    <t>076201</t>
  </si>
  <si>
    <t>IA DSM EM&amp;V</t>
  </si>
  <si>
    <t>2019 - moved from 2014 EEP R&amp;D to i</t>
  </si>
  <si>
    <t>093410</t>
  </si>
  <si>
    <t>IA DSM ENERGY SOLN TOOL-SMBIZ</t>
  </si>
  <si>
    <t>058520</t>
  </si>
  <si>
    <t>RETRO-COMMISSIONING</t>
  </si>
  <si>
    <t>093409</t>
  </si>
  <si>
    <t>IA DSM ENERGY SOLN TOOL-CUSTOM</t>
  </si>
  <si>
    <t>028815</t>
  </si>
  <si>
    <t>IA DSM RESIDENTIAL DLC AC</t>
  </si>
  <si>
    <t>028816</t>
  </si>
  <si>
    <t>IPL DSM RESIDENTIAL DLC WH</t>
  </si>
  <si>
    <t>Branching Out</t>
  </si>
  <si>
    <t>025878</t>
  </si>
  <si>
    <t>IA DSM TREES</t>
  </si>
  <si>
    <t>Hometown Rewards</t>
  </si>
  <si>
    <t>025902</t>
  </si>
  <si>
    <t>IA DSM RES COMMUNITY ACTION</t>
  </si>
  <si>
    <t>PowerHouse</t>
  </si>
  <si>
    <t>059930</t>
  </si>
  <si>
    <t>IOWA-DSM-POWERHOUSE-EEP</t>
  </si>
  <si>
    <t>Advertising &amp; misc</t>
  </si>
  <si>
    <t>076203</t>
  </si>
  <si>
    <t>IA DSM EE DEALER NETWORK</t>
  </si>
  <si>
    <t>moved to Res Prescriptive for durat</t>
  </si>
  <si>
    <t>025867</t>
  </si>
  <si>
    <t>IA DSM RES NEW CONSTRUCTION</t>
  </si>
  <si>
    <t>093140</t>
  </si>
  <si>
    <t>IA DSM STRAT ENERGY MGT PROG</t>
  </si>
  <si>
    <t>Carryover program from 2014 EEP; en</t>
  </si>
  <si>
    <t>059925</t>
  </si>
  <si>
    <t>DSM LI TREEO(TARGET RES EE OP)</t>
  </si>
  <si>
    <t>Year ending:</t>
  </si>
  <si>
    <t>Customer Type</t>
  </si>
  <si>
    <t>Rebate Type</t>
  </si>
  <si>
    <t>TRM Measure Id</t>
  </si>
  <si>
    <t>Service Type</t>
  </si>
  <si>
    <t>Participants</t>
  </si>
  <si>
    <t>Units</t>
  </si>
  <si>
    <t>Customer Incentive $</t>
  </si>
  <si>
    <t>Dealer Spiff</t>
  </si>
  <si>
    <t>Therm</t>
  </si>
  <si>
    <t>Elect Participant</t>
  </si>
  <si>
    <t>Gas Participant</t>
  </si>
  <si>
    <t>Total TRM kW Penalty</t>
  </si>
  <si>
    <t>Total TRM Therm Penalty</t>
  </si>
  <si>
    <t>Residential</t>
  </si>
  <si>
    <t>Multi-Family New Home Construction</t>
  </si>
  <si>
    <t>Electric</t>
  </si>
  <si>
    <t>New Home Construction - Builder Option Package</t>
  </si>
  <si>
    <t>Combo</t>
  </si>
  <si>
    <t>New Home Construction - High-Performance (TIER II - Bonus Tier II)</t>
  </si>
  <si>
    <t>TRM Advanced Power Strips Res</t>
  </si>
  <si>
    <t>RS-CEL-APS2</t>
  </si>
  <si>
    <t>TRM Advanced Thermostat Res</t>
  </si>
  <si>
    <t>RS-HVC-ADTH</t>
  </si>
  <si>
    <t>Gas</t>
  </si>
  <si>
    <t>TRM Air Purifiers Res</t>
  </si>
  <si>
    <t>RS-APL-AIRP</t>
  </si>
  <si>
    <t>TRM Air Source Heat Pump Res - Tier I</t>
  </si>
  <si>
    <t>RS-HVC-ASHP</t>
  </si>
  <si>
    <t>TRM Air Source Heat Pump Res - Tier II</t>
  </si>
  <si>
    <t>TRM Air Source Heat Pump Res - Tier III</t>
  </si>
  <si>
    <t>TRM ASHP Tune-Up Res</t>
  </si>
  <si>
    <t>RS-HVC-ATUN</t>
  </si>
  <si>
    <t>TRM Attic Insulation Res</t>
  </si>
  <si>
    <t>RS-SHL-AINS</t>
  </si>
  <si>
    <t>TRM Central Air Conditioner Res - Tier 1</t>
  </si>
  <si>
    <t>RS-HVC-CAC</t>
  </si>
  <si>
    <t>TRM Central Air Conditioner Res - Tier 2</t>
  </si>
  <si>
    <t>TRM Central Air Conditioner Res - Tier 3</t>
  </si>
  <si>
    <t>TRM Central Air Tune-Up Res</t>
  </si>
  <si>
    <t>RS-HVC-CTUN</t>
  </si>
  <si>
    <t>TRM Ductless Heat Pumps - Mini-Split Heat Pump (Supplemental)</t>
  </si>
  <si>
    <t>RS-HVC-DSHP</t>
  </si>
  <si>
    <t>TRM Ductless Heat Pumps - Mini-Split Heat Pump (Whole-House)</t>
  </si>
  <si>
    <t>TRM Electric Water Heater Res - Tier 2</t>
  </si>
  <si>
    <t>RS-HWE-HPWH</t>
  </si>
  <si>
    <t>TRM Furnace Res</t>
  </si>
  <si>
    <t>RS-HVC-FRNC</t>
  </si>
  <si>
    <t>TRM Geothermal Heat Pump Res - Single Speed no desuperheater</t>
  </si>
  <si>
    <t>RS-HVC-GSHP</t>
  </si>
  <si>
    <t>TRM Geothermal Heat Pump Res - Single Speed w desuperheater</t>
  </si>
  <si>
    <t>TRM Geothermal Heat Pump Res - Variable Speed no desuperheater</t>
  </si>
  <si>
    <t>TRM Geothermal Heat Pump Res - Variable Speed w desuperheater</t>
  </si>
  <si>
    <t>TRM Geothermal Tune-Up Res</t>
  </si>
  <si>
    <t>RS-HVC-ASHP-TUN</t>
  </si>
  <si>
    <t>TRM Pool Pumps Res</t>
  </si>
  <si>
    <t>RS-MSC-RPLP</t>
  </si>
  <si>
    <t>Home Energy Assessments (HEA) - ONLINE Audits</t>
  </si>
  <si>
    <t>Upstream lighting program LEDs</t>
  </si>
  <si>
    <t>Appliance Recycling</t>
  </si>
  <si>
    <t>Behavioral change program</t>
  </si>
  <si>
    <t>Low-Income Weatherization</t>
  </si>
  <si>
    <t>Low-Income Multifamily &amp; Institutional</t>
  </si>
  <si>
    <t>LivingWise</t>
  </si>
  <si>
    <t>Non-Residential</t>
  </si>
  <si>
    <t>Desuperheater Non Res</t>
  </si>
  <si>
    <t>Ductless Heat Pumps Non Res</t>
  </si>
  <si>
    <t>Electric Water Heater Non Res</t>
  </si>
  <si>
    <t>HVAC Tune-Ups Non Res</t>
  </si>
  <si>
    <t>Refrigeration Remote Tune-Ups</t>
  </si>
  <si>
    <t>Refrigeration Self-Contained Tune-Ups</t>
  </si>
  <si>
    <t>TRM Air Source Heat Pump Non Res - Single-Package - Tier I</t>
  </si>
  <si>
    <t>NR-HVC-HPSY</t>
  </si>
  <si>
    <t>TRM Air Source Heat Pump Non Res - Split-System - Tier I</t>
  </si>
  <si>
    <t>TRM Air Source Heat Pump Non Res - Split-System - Tier II</t>
  </si>
  <si>
    <t>TRM Boiler - Tier 2</t>
  </si>
  <si>
    <t>NR-HVC-BOIL</t>
  </si>
  <si>
    <t>TRM Central Air Conditioner Non Res - &lt; 65 MBtuh Tier 1</t>
  </si>
  <si>
    <t>NR-HVC-SPUA</t>
  </si>
  <si>
    <t>TRM Central Air Conditioner Non Res - &lt; 65 MBtuh Tier 2</t>
  </si>
  <si>
    <t>TRM Central Air Conditioner Non Res - &lt; 65 MBtuh Tier 3</t>
  </si>
  <si>
    <t>TRM Central Air Conditioner Non Res - 135 - 239 MBtuh</t>
  </si>
  <si>
    <t>TRM Central Air Conditioner Non Res - 65 - 134 MBtuh</t>
  </si>
  <si>
    <t>TRM Chiller</t>
  </si>
  <si>
    <t>NR-HVC-CHIL</t>
  </si>
  <si>
    <t>TRM Daylighting Control - Fixture-mounted daylight sensor</t>
  </si>
  <si>
    <t>NR-LTG-DAYC</t>
  </si>
  <si>
    <t>TRM Exit Sign - Double Sided</t>
  </si>
  <si>
    <t>NR-LTG-EXIT</t>
  </si>
  <si>
    <t>TRM Exit Sign - Single Sided</t>
  </si>
  <si>
    <t>TRM Furnace Non Res - Tier 1</t>
  </si>
  <si>
    <t>NR-HVC-FRNC</t>
  </si>
  <si>
    <t>TRM Furnace Non Res - Tier 2</t>
  </si>
  <si>
    <t>TRM Geothermal Heat Pump Non Res - Single Speed</t>
  </si>
  <si>
    <t>NR-HVAC-GSHP</t>
  </si>
  <si>
    <t>TRM Geothermal Heat Pump Non Res - Variable Speed</t>
  </si>
  <si>
    <t>TRM LED Display Case Fixtures - LED Refrigerated Case Light</t>
  </si>
  <si>
    <t>NR-LTG-LDFX</t>
  </si>
  <si>
    <t>TRM LED Fixtures - LED 1x4 Recessed Light Fixture, 1500-3000 lumens</t>
  </si>
  <si>
    <t>TRM LED Fixtures - LED 1x4 Recessed Light Fixture, 3001-4500 lumens</t>
  </si>
  <si>
    <t>TRM LED Fixtures - LED 2x2 Recessed Light Fixture, 2000-3500 lumens</t>
  </si>
  <si>
    <t>TRM LED Fixtures - LED 2x2 Recessed Light Fixture, 3501-5000 lumens</t>
  </si>
  <si>
    <t>TRM LED Fixtures - LED 2x4 Recessed Light Fixture, 3000-4500 lumens</t>
  </si>
  <si>
    <t>TRM LED Fixtures - LED 2x4 Recessed Light Fixture, 4501-6000 lumens</t>
  </si>
  <si>
    <t>TRM LED Fixtures - LED 2x4 Recessed Light Fixture, 6001-7500 lumens</t>
  </si>
  <si>
    <t>TRM LED Fixtures - LED Downlight Fixtures</t>
  </si>
  <si>
    <t>TRM LED Fixtures - LED Exterior Fixtures, &lt;= 5,000 lumens</t>
  </si>
  <si>
    <t>TRM LED Fixtures - LED Exterior Fixtures, 10,001-15,000 lumens</t>
  </si>
  <si>
    <t>TRM LED Fixtures - LED Exterior Fixtures, 15,001-30,000 lumens</t>
  </si>
  <si>
    <t>TRM LED Fixtures - LED Exterior Fixtures, 5,001-10,000 lumens</t>
  </si>
  <si>
    <t>TRM LED Fixtures - LED High-Bay Fixtures, &gt; 20,000 lumens</t>
  </si>
  <si>
    <t>TRM LED Fixtures - LED High-Bay Fixtures, 10,001-15,000 lumens</t>
  </si>
  <si>
    <t>TRM LED Fixtures - LED High-Bay Fixtures, 15,001-20,000 lumens</t>
  </si>
  <si>
    <t>TRM LED Fixtures - LED Linear Replacement Lamp, &lt; 1200 lumens</t>
  </si>
  <si>
    <t>TRM LED Fixtures - LED Linear Replacement Lamp, 1200-2400 lumens</t>
  </si>
  <si>
    <t>TRM LED Fixtures - LED Linear Replacement Lamp, 2401-4000 lumens</t>
  </si>
  <si>
    <t>TRM LED Fixtures - LED Low Bay Fixtures &lt;=10,000 lumens</t>
  </si>
  <si>
    <t>TRM LED Fixtures - LED Surface &amp; Suspended Linear Fixture, &lt;= 3000 lumens</t>
  </si>
  <si>
    <t>TRM LED Fixtures - LED Surface &amp; Suspended Linear Fixture, &gt; 7500 lumens</t>
  </si>
  <si>
    <t>TRM LED Fixtures - LED Surface &amp; Suspended Linear Fixture, 3001-4500 lumens</t>
  </si>
  <si>
    <t>TRM LED Fixtures - LED Surface &amp; Suspended Linear Fixture, 4501-6000 lumens</t>
  </si>
  <si>
    <t>TRM LED Fixtures - LED Surface &amp; Suspended Linear Fixture, 6001-7500 lumens</t>
  </si>
  <si>
    <t>TRM LED Fixtures - Track Lighting</t>
  </si>
  <si>
    <t>TRM LED Lamp Standard</t>
  </si>
  <si>
    <t>NR-LTG-LEDA</t>
  </si>
  <si>
    <t>TRM Motors</t>
  </si>
  <si>
    <t>NR-MCS-MOTR</t>
  </si>
  <si>
    <t>TRM Occupancy Sensor - Fixture-mounted</t>
  </si>
  <si>
    <t>NR-LTG-OSLC</t>
  </si>
  <si>
    <t>TRM Occupancy Sensor - Remote (ceiling) mounted</t>
  </si>
  <si>
    <t>TRM Occupancy Sensor - Switch (wall) mounted</t>
  </si>
  <si>
    <t>TRM VFDs HVAC Fan</t>
  </si>
  <si>
    <t>NR-HVC-VFDF</t>
  </si>
  <si>
    <t>TRM VFDs HVAC Pump</t>
  </si>
  <si>
    <t>NR-HVC-VFHP</t>
  </si>
  <si>
    <t>TRM VFDs Process - Fan</t>
  </si>
  <si>
    <t>NR-MSC-VFDP</t>
  </si>
  <si>
    <t>TRM VFDs Process - Other</t>
  </si>
  <si>
    <t>TRM VFDs Process - Pump</t>
  </si>
  <si>
    <t>SBES - Direct Install Lighting</t>
  </si>
  <si>
    <t>SBES - Refrigeration</t>
  </si>
  <si>
    <t>Small Business Energy Solutions (Lighting &amp; Refrigeration)</t>
  </si>
  <si>
    <t>C&amp;I Audits</t>
  </si>
  <si>
    <t>Custom Rebates</t>
  </si>
  <si>
    <t>Non-Residential-Ag</t>
  </si>
  <si>
    <t>Feasibility Study</t>
  </si>
  <si>
    <t>Industrial New Construction</t>
  </si>
  <si>
    <t>Commercial New Construction - Renovation</t>
  </si>
  <si>
    <t>Commercial New Construction - Track I</t>
  </si>
  <si>
    <t>Commercial New Construction - Track II</t>
  </si>
  <si>
    <t>Commercial New Construction - Track III</t>
  </si>
  <si>
    <t>Commercial New Construction - Track IV</t>
  </si>
  <si>
    <t>Ag Audits</t>
  </si>
  <si>
    <t>Grain Bin Aeration Fan Controls</t>
  </si>
  <si>
    <t>TRM Circulating Fans - &gt;=48 inch</t>
  </si>
  <si>
    <t>NR-AGE-CIRC</t>
  </si>
  <si>
    <t>TRM Circulating Fans - 24-35 inch</t>
  </si>
  <si>
    <t>TRM Grain Dryer - Rated 1000-2000 bsh/hr</t>
  </si>
  <si>
    <t>NR-AGE-GNDR</t>
  </si>
  <si>
    <t>TRM Grain Dryer - Rated 2000-3500 bsh/hr</t>
  </si>
  <si>
    <t>TRM Grain Dryer - Rated 3500-5000 bsh/hr</t>
  </si>
  <si>
    <t>TRM Grain Dryer - Rated 500-1000 bsh/hr</t>
  </si>
  <si>
    <t>TRM Heat Lamp</t>
  </si>
  <si>
    <t>NR-AGE-HTLP</t>
  </si>
  <si>
    <t>TRM Heat Mat - Controller</t>
  </si>
  <si>
    <t>NR-AGE-HTMT</t>
  </si>
  <si>
    <t>TRM Heat Mat - Double Mat</t>
  </si>
  <si>
    <t>TRM Heat Mat - Single Mat</t>
  </si>
  <si>
    <t>TRM LED Fixtures - LED Interior Fixutres Ag, &lt;= 2000 lumens</t>
  </si>
  <si>
    <t>TRM LED Fixtures - LED Interior Fixutres Ag, 12001-16000 lumens</t>
  </si>
  <si>
    <t>TRM LED Fixtures - LED Interior Fixutres Ag, 16001-20000 lumens</t>
  </si>
  <si>
    <t>TRM LED Fixtures - LED Interior Fixutres Ag, 20001 to 30000 lumens</t>
  </si>
  <si>
    <t>TRM LED Fixtures - LED Interior Fixutres Ag, 2001-4000 lumens</t>
  </si>
  <si>
    <t>TRM LED Fixtures - LED Interior Fixutres Ag, 4001-6000 lumens</t>
  </si>
  <si>
    <t>TRM LED Fixtures - LED Interior Fixutres Ag, 6001-8000 lumens</t>
  </si>
  <si>
    <t>TRM LED Fixtures - LED Interior Fixutres Ag, 8001 to 12000 lumens</t>
  </si>
  <si>
    <t>TRM Livestock Waterer</t>
  </si>
  <si>
    <t>NR-AGE-LSWT</t>
  </si>
  <si>
    <t>TRM Ventilation Controller</t>
  </si>
  <si>
    <t>NR-AGE-VCON</t>
  </si>
  <si>
    <t>TRM Ventilation Fans - &gt;=48 inch</t>
  </si>
  <si>
    <t>NR-AGE-VENT</t>
  </si>
  <si>
    <t>TRM Ventilation Fans - 14-23 inch</t>
  </si>
  <si>
    <t>TRM Ventilation Fans - 24-35 inch</t>
  </si>
  <si>
    <t>TRM Ventilation Fans - 36-47 inch</t>
  </si>
  <si>
    <t>TRM VSD Dairy Vacuum Pump</t>
  </si>
  <si>
    <t>NR-AGE-VDVP</t>
  </si>
  <si>
    <t>Total (incremental found in Appendix E)</t>
  </si>
  <si>
    <t>NOTES</t>
  </si>
  <si>
    <t>The following items are estimated due to data not being available at time of publication:</t>
  </si>
  <si>
    <t>Need to decide if we 1) remove dealer SPIFF column and 2) remove generic 'Participants' column</t>
  </si>
  <si>
    <t>per Kari can drop both</t>
  </si>
  <si>
    <t>3/15/2021 - updated to include separate line for SMART/WI-FI THERMOSTAT DEMAND RESPONSE PILOT</t>
  </si>
  <si>
    <t>Still need to:</t>
  </si>
  <si>
    <t>Adjust financials for Legislative Assessment!</t>
  </si>
  <si>
    <t>Update financials for actual interruptible credit amount (less any penalties)</t>
  </si>
  <si>
    <t>All Technology breakouts</t>
  </si>
  <si>
    <t>Update LI-Wx</t>
  </si>
  <si>
    <t>Update LI-MF</t>
  </si>
  <si>
    <t>Update School programs</t>
  </si>
  <si>
    <t>Update DR appendices</t>
  </si>
  <si>
    <t>Add extras</t>
  </si>
  <si>
    <t>Delete unnecessary hidden tabs</t>
  </si>
  <si>
    <t>SAVE COPY WITH COMMENTS</t>
  </si>
  <si>
    <t>Remove all comments</t>
  </si>
  <si>
    <t>Insert headers and footers for Annual Report</t>
  </si>
  <si>
    <t>Format Appx C for printing</t>
  </si>
  <si>
    <t>format all for printing</t>
  </si>
  <si>
    <t>Lock all pages and workbook</t>
  </si>
  <si>
    <t>SAVE FINAL COPY</t>
  </si>
  <si>
    <t>APPENDIX E</t>
  </si>
  <si>
    <t>TABLE E-1: RESIDENTIAL DIRECT LOAD CONTROL PROGRAM  -- INCREMENTAL AND TOTAL SAVINGS AND EXPENDITURES**</t>
  </si>
  <si>
    <t>Cumulative Participants</t>
  </si>
  <si>
    <t xml:space="preserve">Total Parts </t>
  </si>
  <si>
    <t>Incremental Participants</t>
  </si>
  <si>
    <t>Cumulative Load</t>
  </si>
  <si>
    <t>kW/Part</t>
  </si>
  <si>
    <t xml:space="preserve">Derived kW </t>
  </si>
  <si>
    <t>Incremental kW</t>
  </si>
  <si>
    <t>Equipment Cost</t>
  </si>
  <si>
    <t>Reported</t>
  </si>
  <si>
    <t>kWh/kW</t>
  </si>
  <si>
    <t>Derived Incremental</t>
  </si>
  <si>
    <t>Unit Level</t>
  </si>
  <si>
    <t>Incremental</t>
  </si>
  <si>
    <t>NA</t>
  </si>
  <si>
    <t>Admin Cost (non-Incentive Cost)</t>
  </si>
  <si>
    <t>Incentive Cost</t>
  </si>
  <si>
    <t>Total</t>
  </si>
  <si>
    <t>Non-equip admin</t>
  </si>
  <si>
    <t>Unit non-equip Admin ($/kW)</t>
  </si>
  <si>
    <t>Incremental non-equip Admin</t>
  </si>
  <si>
    <t>Incremental equip and non-equip Admin</t>
  </si>
  <si>
    <t>Unit ($/kW)</t>
  </si>
  <si>
    <t>Admin + Incentive</t>
  </si>
  <si>
    <t>TABLE E-2: INTERRUPTIBLE PROGRAM  -- INCREMENTAL AND TOTAL SAVINGS AND EXPENDITURES</t>
  </si>
  <si>
    <t>Admin Cost (non-incentive)</t>
  </si>
  <si>
    <t>Participant Cost (2)</t>
  </si>
  <si>
    <t>Program Costs</t>
  </si>
  <si>
    <t>Total kW</t>
  </si>
  <si>
    <t>Unit Level (1)</t>
  </si>
  <si>
    <t xml:space="preserve">Total </t>
  </si>
  <si>
    <t xml:space="preserve">Incremental </t>
  </si>
  <si>
    <t>Incentive + Admin</t>
  </si>
  <si>
    <r>
      <t xml:space="preserve">(1)  Per kW Incentive cost data for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customers (customers in group 15.2 for purposes of EEP-02-38 Program Modification).  Data from response to OCA DR 125 (supplemental</t>
    </r>
  </si>
  <si>
    <t xml:space="preserve">      material for response to oca dr 15 and 16).   On coincident kW peak basis. </t>
  </si>
  <si>
    <t>year</t>
  </si>
  <si>
    <t>total credits</t>
  </si>
  <si>
    <t>Total kW 
(CP)</t>
  </si>
  <si>
    <t>credit per CP kW</t>
  </si>
  <si>
    <t>Customers</t>
  </si>
  <si>
    <t>Same as 2009 value.  No change after convergence reached in 2009.</t>
  </si>
  <si>
    <r>
      <t xml:space="preserve">    Fn 1 table credits are for </t>
    </r>
    <r>
      <rPr>
        <b/>
        <u/>
        <sz val="10"/>
        <rFont val="Arial"/>
        <family val="2"/>
      </rPr>
      <t>coincident</t>
    </r>
    <r>
      <rPr>
        <sz val="10"/>
        <rFont val="Arial"/>
        <family val="2"/>
      </rPr>
      <t xml:space="preserve"> peak versus tariff of </t>
    </r>
  </si>
  <si>
    <r>
      <t>noncoincident</t>
    </r>
    <r>
      <rPr>
        <sz val="10"/>
        <rFont val="Arial"/>
        <family val="2"/>
      </rPr>
      <t xml:space="preserve"> credit per kW</t>
    </r>
  </si>
  <si>
    <t>summer</t>
  </si>
  <si>
    <t>winter</t>
  </si>
  <si>
    <t>(2) Participant cost based on response to IUB IR#23F (12-02) indicating annualized capital and O&amp;M cost for backup of $32.19/kW, adjusted to current year dollars</t>
  </si>
  <si>
    <t>and applied to the total or incremental load reduction.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</si>
</sst>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.00;\(#,##0.00\)"/>
    <numFmt numFmtId="165" formatCode="0.0%"/>
    <numFmt numFmtId="166" formatCode="#,##0.0"/>
    <numFmt numFmtId="167" formatCode="0.0000%"/>
    <numFmt numFmtId="168" formatCode="#,##0.000"/>
    <numFmt numFmtId="169" formatCode="mmm\ yyyy"/>
    <numFmt numFmtId="170" formatCode="\$#,##0.00;\(\$#,##0.00\)"/>
    <numFmt numFmtId="171" formatCode="&quot;$&quot;#,##0.00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rgb="FFFFC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A7FF"/>
        <bgColor indexed="64"/>
      </patternFill>
    </fill>
    <fill>
      <patternFill patternType="solid">
        <fgColor rgb="FFFFA7FF"/>
        <bgColor indexed="8"/>
      </patternFill>
    </fill>
    <fill>
      <patternFill patternType="solid">
        <fgColor rgb="FF99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99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ck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5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5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 style="thick">
        <color indexed="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double">
        <color indexed="8"/>
      </top>
      <bottom style="double">
        <color indexed="8"/>
      </bottom>
      <diagonal/>
    </border>
    <border>
      <left/>
      <right style="thin">
        <color rgb="FF999999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8"/>
      </right>
      <top style="thin">
        <color rgb="FF999999"/>
      </top>
      <bottom/>
      <diagonal/>
    </border>
    <border>
      <left style="thin">
        <color indexed="65"/>
      </left>
      <right style="thin">
        <color indexed="8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/>
      <bottom/>
      <diagonal/>
    </border>
    <border>
      <left style="thick">
        <color indexed="9"/>
      </left>
      <right style="thin">
        <color rgb="FF999999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5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 style="thin">
        <color rgb="FF999999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999999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25" fillId="0" borderId="0"/>
    <xf numFmtId="0" fontId="9" fillId="0" borderId="0"/>
    <xf numFmtId="0" fontId="6" fillId="0" borderId="1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3">
    <xf numFmtId="0" fontId="0" fillId="0" borderId="0" xfId="0"/>
    <xf numFmtId="0" fontId="0" fillId="0" borderId="0" xfId="0" applyAlignment="1">
      <alignment horizontal="center"/>
    </xf>
    <xf numFmtId="0" fontId="15" fillId="0" borderId="0" xfId="2" applyFont="1" applyAlignment="1"/>
    <xf numFmtId="0" fontId="15" fillId="0" borderId="0" xfId="0" applyFont="1" applyAlignment="1">
      <alignment vertical="center"/>
    </xf>
    <xf numFmtId="0" fontId="17" fillId="0" borderId="0" xfId="0" applyFont="1"/>
    <xf numFmtId="0" fontId="0" fillId="0" borderId="0" xfId="0" applyProtection="1"/>
    <xf numFmtId="0" fontId="15" fillId="0" borderId="0" xfId="0" applyFont="1" applyAlignment="1" applyProtection="1">
      <alignment vertical="center"/>
    </xf>
    <xf numFmtId="0" fontId="17" fillId="0" borderId="0" xfId="0" applyFont="1" applyProtection="1"/>
    <xf numFmtId="0" fontId="16" fillId="0" borderId="0" xfId="3" applyFont="1" applyProtection="1"/>
    <xf numFmtId="3" fontId="7" fillId="0" borderId="0" xfId="0" applyNumberFormat="1" applyFont="1" applyProtection="1"/>
    <xf numFmtId="0" fontId="8" fillId="0" borderId="20" xfId="3" applyFont="1" applyBorder="1" applyAlignment="1" applyProtection="1">
      <alignment horizontal="center" wrapText="1"/>
    </xf>
    <xf numFmtId="0" fontId="8" fillId="0" borderId="21" xfId="3" applyFont="1" applyBorder="1" applyAlignment="1" applyProtection="1">
      <alignment horizontal="center" wrapText="1"/>
    </xf>
    <xf numFmtId="0" fontId="8" fillId="0" borderId="22" xfId="3" applyFont="1" applyBorder="1" applyAlignment="1" applyProtection="1">
      <alignment horizontal="center" wrapText="1"/>
    </xf>
    <xf numFmtId="0" fontId="8" fillId="0" borderId="2" xfId="0" applyFont="1" applyBorder="1" applyProtection="1"/>
    <xf numFmtId="0" fontId="0" fillId="11" borderId="2" xfId="0" applyFill="1" applyBorder="1" applyProtection="1"/>
    <xf numFmtId="0" fontId="0" fillId="11" borderId="0" xfId="0" applyFill="1" applyProtection="1"/>
    <xf numFmtId="0" fontId="6" fillId="11" borderId="29" xfId="0" applyFont="1" applyFill="1" applyBorder="1" applyProtection="1"/>
    <xf numFmtId="0" fontId="6" fillId="11" borderId="2" xfId="0" applyFont="1" applyFill="1" applyBorder="1" applyProtection="1"/>
    <xf numFmtId="0" fontId="17" fillId="11" borderId="0" xfId="0" applyFont="1" applyFill="1" applyProtection="1"/>
    <xf numFmtId="0" fontId="6" fillId="0" borderId="0" xfId="0" applyFont="1" applyProtection="1"/>
    <xf numFmtId="0" fontId="0" fillId="0" borderId="0" xfId="0" applyBorder="1" applyProtection="1"/>
    <xf numFmtId="0" fontId="0" fillId="0" borderId="2" xfId="0" applyBorder="1" applyProtection="1"/>
    <xf numFmtId="0" fontId="6" fillId="0" borderId="28" xfId="0" applyFont="1" applyFill="1" applyBorder="1" applyProtection="1"/>
    <xf numFmtId="0" fontId="6" fillId="0" borderId="28" xfId="0" applyFont="1" applyBorder="1" applyProtection="1"/>
    <xf numFmtId="0" fontId="6" fillId="0" borderId="29" xfId="0" applyFont="1" applyBorder="1" applyProtection="1"/>
    <xf numFmtId="0" fontId="15" fillId="0" borderId="0" xfId="2" applyFont="1" applyAlignment="1" applyProtection="1"/>
    <xf numFmtId="0" fontId="15" fillId="0" borderId="0" xfId="2" applyFont="1" applyAlignment="1" applyProtection="1">
      <alignment horizontal="centerContinuous"/>
    </xf>
    <xf numFmtId="3" fontId="17" fillId="0" borderId="0" xfId="0" applyNumberFormat="1" applyFont="1" applyProtection="1"/>
    <xf numFmtId="167" fontId="7" fillId="11" borderId="0" xfId="9" applyNumberFormat="1" applyFont="1" applyFill="1" applyProtection="1"/>
    <xf numFmtId="3" fontId="7" fillId="11" borderId="0" xfId="0" applyNumberFormat="1" applyFont="1" applyFill="1" applyProtection="1"/>
    <xf numFmtId="0" fontId="8" fillId="12" borderId="33" xfId="0" applyFont="1" applyFill="1" applyBorder="1" applyProtection="1"/>
    <xf numFmtId="0" fontId="8" fillId="10" borderId="40" xfId="0" applyFont="1" applyFill="1" applyBorder="1" applyProtection="1"/>
    <xf numFmtId="3" fontId="7" fillId="0" borderId="0" xfId="0" applyNumberFormat="1" applyFont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168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3" fontId="8" fillId="0" borderId="0" xfId="0" applyNumberFormat="1" applyFont="1" applyAlignment="1" applyProtection="1">
      <alignment wrapText="1"/>
    </xf>
    <xf numFmtId="0" fontId="23" fillId="0" borderId="55" xfId="8" applyFont="1" applyFill="1" applyBorder="1" applyAlignment="1" applyProtection="1">
      <alignment horizontal="left"/>
    </xf>
    <xf numFmtId="0" fontId="23" fillId="0" borderId="55" xfId="8" applyFont="1" applyFill="1" applyBorder="1" applyAlignment="1" applyProtection="1">
      <alignment horizontal="left" wrapText="1"/>
    </xf>
    <xf numFmtId="0" fontId="23" fillId="0" borderId="56" xfId="8" applyFont="1" applyFill="1" applyBorder="1" applyAlignment="1" applyProtection="1">
      <alignment horizontal="left" wrapText="1"/>
    </xf>
    <xf numFmtId="3" fontId="23" fillId="0" borderId="56" xfId="8" applyNumberFormat="1" applyFont="1" applyFill="1" applyBorder="1" applyAlignment="1" applyProtection="1">
      <alignment horizontal="center" wrapText="1"/>
    </xf>
    <xf numFmtId="168" fontId="23" fillId="13" borderId="56" xfId="8" applyNumberFormat="1" applyFont="1" applyFill="1" applyBorder="1" applyAlignment="1" applyProtection="1">
      <alignment horizontal="center" wrapText="1"/>
    </xf>
    <xf numFmtId="168" fontId="23" fillId="14" borderId="56" xfId="8" applyNumberFormat="1" applyFont="1" applyFill="1" applyBorder="1" applyAlignment="1" applyProtection="1">
      <alignment horizontal="center" wrapText="1"/>
    </xf>
    <xf numFmtId="168" fontId="23" fillId="15" borderId="56" xfId="8" applyNumberFormat="1" applyFont="1" applyFill="1" applyBorder="1" applyAlignment="1" applyProtection="1">
      <alignment horizontal="center" wrapText="1"/>
    </xf>
    <xf numFmtId="3" fontId="8" fillId="12" borderId="56" xfId="8" applyNumberFormat="1" applyFont="1" applyFill="1" applyBorder="1" applyAlignment="1" applyProtection="1">
      <alignment vertical="top" wrapText="1"/>
    </xf>
    <xf numFmtId="168" fontId="8" fillId="12" borderId="56" xfId="8" applyNumberFormat="1" applyFont="1" applyFill="1" applyBorder="1" applyAlignment="1" applyProtection="1">
      <alignment vertical="top" wrapText="1"/>
    </xf>
    <xf numFmtId="168" fontId="0" fillId="0" borderId="0" xfId="0" applyNumberFormat="1" applyAlignment="1" applyProtection="1">
      <alignment vertical="top"/>
    </xf>
    <xf numFmtId="3" fontId="8" fillId="0" borderId="0" xfId="0" applyNumberFormat="1" applyFont="1" applyFill="1" applyAlignment="1" applyProtection="1">
      <alignment wrapText="1"/>
    </xf>
    <xf numFmtId="3" fontId="16" fillId="0" borderId="0" xfId="0" applyNumberFormat="1" applyFont="1" applyFill="1" applyAlignment="1" applyProtection="1">
      <alignment vertical="top"/>
    </xf>
    <xf numFmtId="3" fontId="16" fillId="7" borderId="0" xfId="0" applyNumberFormat="1" applyFont="1" applyFill="1" applyAlignment="1" applyProtection="1">
      <alignment vertical="top"/>
    </xf>
    <xf numFmtId="169" fontId="8" fillId="0" borderId="0" xfId="3" applyNumberFormat="1" applyFont="1" applyProtection="1"/>
    <xf numFmtId="169" fontId="8" fillId="0" borderId="0" xfId="3" applyNumberFormat="1" applyFont="1" applyAlignment="1" applyProtection="1">
      <alignment horizontal="left"/>
    </xf>
    <xf numFmtId="14" fontId="19" fillId="7" borderId="14" xfId="0" applyNumberFormat="1" applyFont="1" applyFill="1" applyBorder="1" applyAlignment="1" applyProtection="1">
      <alignment horizontal="left" vertical="top"/>
      <protection locked="0"/>
    </xf>
    <xf numFmtId="0" fontId="6" fillId="0" borderId="57" xfId="0" applyFont="1" applyBorder="1" applyProtection="1"/>
    <xf numFmtId="0" fontId="0" fillId="0" borderId="57" xfId="0" applyBorder="1" applyProtection="1"/>
    <xf numFmtId="0" fontId="0" fillId="0" borderId="58" xfId="0" applyBorder="1" applyProtection="1"/>
    <xf numFmtId="0" fontId="6" fillId="0" borderId="58" xfId="0" applyFont="1" applyBorder="1" applyProtection="1"/>
    <xf numFmtId="0" fontId="0" fillId="11" borderId="58" xfId="0" applyFill="1" applyBorder="1" applyProtection="1"/>
    <xf numFmtId="0" fontId="6" fillId="11" borderId="58" xfId="0" applyFont="1" applyFill="1" applyBorder="1" applyProtection="1"/>
    <xf numFmtId="0" fontId="8" fillId="10" borderId="60" xfId="0" applyFont="1" applyFill="1" applyBorder="1" applyProtection="1"/>
    <xf numFmtId="0" fontId="8" fillId="10" borderId="30" xfId="0" applyFont="1" applyFill="1" applyBorder="1" applyProtection="1"/>
    <xf numFmtId="0" fontId="8" fillId="10" borderId="61" xfId="0" applyFont="1" applyFill="1" applyBorder="1" applyProtection="1"/>
    <xf numFmtId="0" fontId="8" fillId="10" borderId="46" xfId="0" applyFont="1" applyFill="1" applyBorder="1" applyProtection="1"/>
    <xf numFmtId="0" fontId="8" fillId="0" borderId="20" xfId="3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2" xfId="3" applyFont="1" applyBorder="1" applyAlignment="1" applyProtection="1">
      <alignment horizontal="center" vertical="center" wrapText="1"/>
    </xf>
    <xf numFmtId="0" fontId="8" fillId="10" borderId="59" xfId="0" applyFont="1" applyFill="1" applyBorder="1" applyProtection="1"/>
    <xf numFmtId="0" fontId="19" fillId="0" borderId="0" xfId="10" applyFont="1"/>
    <xf numFmtId="0" fontId="6" fillId="0" borderId="0" xfId="10"/>
    <xf numFmtId="0" fontId="6" fillId="0" borderId="0" xfId="10" applyAlignment="1">
      <alignment horizontal="center"/>
    </xf>
    <xf numFmtId="9" fontId="8" fillId="0" borderId="6" xfId="9" applyFont="1" applyBorder="1"/>
    <xf numFmtId="9" fontId="8" fillId="7" borderId="4" xfId="9" applyFont="1" applyFill="1" applyBorder="1" applyAlignment="1">
      <alignment vertical="center"/>
    </xf>
    <xf numFmtId="0" fontId="6" fillId="0" borderId="0" xfId="0" applyFont="1"/>
    <xf numFmtId="0" fontId="24" fillId="16" borderId="64" xfId="4" applyFont="1" applyFill="1" applyBorder="1" applyAlignment="1" applyProtection="1">
      <alignment horizontal="center"/>
    </xf>
    <xf numFmtId="0" fontId="23" fillId="12" borderId="56" xfId="8" applyNumberFormat="1" applyFont="1" applyFill="1" applyBorder="1" applyAlignment="1" applyProtection="1">
      <alignment horizontal="left" vertical="top"/>
    </xf>
    <xf numFmtId="0" fontId="0" fillId="11" borderId="0" xfId="0" applyFill="1" applyBorder="1" applyProtection="1"/>
    <xf numFmtId="0" fontId="6" fillId="0" borderId="0" xfId="0" applyFont="1" applyBorder="1" applyProtection="1"/>
    <xf numFmtId="3" fontId="7" fillId="12" borderId="34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Protection="1"/>
    <xf numFmtId="0" fontId="0" fillId="0" borderId="0" xfId="0" applyFill="1" applyBorder="1" applyProtection="1"/>
    <xf numFmtId="0" fontId="6" fillId="0" borderId="0" xfId="0" applyFont="1" applyFill="1" applyBorder="1" applyProtection="1"/>
    <xf numFmtId="14" fontId="15" fillId="0" borderId="0" xfId="2" applyNumberFormat="1" applyFont="1" applyFill="1" applyAlignment="1" applyProtection="1">
      <alignment horizontal="centerContinuous"/>
    </xf>
    <xf numFmtId="0" fontId="15" fillId="0" borderId="0" xfId="2" applyFont="1" applyFill="1" applyAlignment="1" applyProtection="1">
      <alignment horizontal="centerContinuous"/>
    </xf>
    <xf numFmtId="0" fontId="15" fillId="0" borderId="0" xfId="2" applyFont="1" applyFill="1" applyAlignment="1" applyProtection="1"/>
    <xf numFmtId="0" fontId="0" fillId="0" borderId="0" xfId="0" applyFill="1" applyProtection="1"/>
    <xf numFmtId="0" fontId="0" fillId="0" borderId="0" xfId="0" applyFill="1" applyBorder="1"/>
    <xf numFmtId="9" fontId="0" fillId="0" borderId="0" xfId="9" applyFont="1" applyFill="1" applyBorder="1"/>
    <xf numFmtId="9" fontId="15" fillId="0" borderId="0" xfId="9" applyFont="1" applyFill="1" applyBorder="1" applyAlignment="1">
      <alignment horizontal="center"/>
    </xf>
    <xf numFmtId="9" fontId="0" fillId="0" borderId="0" xfId="9" applyFont="1" applyFill="1" applyBorder="1" applyAlignment="1"/>
    <xf numFmtId="9" fontId="0" fillId="24" borderId="1" xfId="9" applyFont="1" applyFill="1" applyBorder="1" applyAlignment="1">
      <alignment horizontal="right"/>
    </xf>
    <xf numFmtId="9" fontId="0" fillId="0" borderId="9" xfId="9" applyFont="1" applyBorder="1" applyAlignment="1">
      <alignment horizontal="right"/>
    </xf>
    <xf numFmtId="9" fontId="8" fillId="19" borderId="10" xfId="9" applyFont="1" applyFill="1" applyBorder="1" applyAlignment="1">
      <alignment horizontal="right"/>
    </xf>
    <xf numFmtId="9" fontId="13" fillId="9" borderId="10" xfId="9" applyFont="1" applyFill="1" applyBorder="1" applyAlignment="1">
      <alignment horizontal="right"/>
    </xf>
    <xf numFmtId="1" fontId="7" fillId="11" borderId="0" xfId="9" applyNumberFormat="1" applyFont="1" applyFill="1" applyProtection="1"/>
    <xf numFmtId="9" fontId="0" fillId="0" borderId="0" xfId="9" applyFont="1"/>
    <xf numFmtId="0" fontId="15" fillId="0" borderId="0" xfId="2" applyFont="1" applyAlignment="1" applyProtection="1">
      <alignment horizontal="right"/>
    </xf>
    <xf numFmtId="0" fontId="19" fillId="0" borderId="0" xfId="2" applyFont="1" applyAlignment="1" applyProtection="1">
      <alignment horizontal="right"/>
    </xf>
    <xf numFmtId="165" fontId="7" fillId="0" borderId="0" xfId="2" applyNumberFormat="1" applyFont="1" applyFill="1" applyAlignment="1" applyProtection="1">
      <alignment horizontal="right"/>
    </xf>
    <xf numFmtId="165" fontId="7" fillId="0" borderId="0" xfId="0" applyNumberFormat="1" applyFont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9" fontId="15" fillId="0" borderId="0" xfId="9" applyFont="1" applyAlignment="1"/>
    <xf numFmtId="3" fontId="8" fillId="0" borderId="0" xfId="0" applyNumberFormat="1" applyFont="1" applyAlignment="1" applyProtection="1"/>
    <xf numFmtId="3" fontId="8" fillId="8" borderId="13" xfId="0" applyNumberFormat="1" applyFont="1" applyFill="1" applyBorder="1" applyAlignment="1" applyProtection="1"/>
    <xf numFmtId="14" fontId="8" fillId="7" borderId="14" xfId="0" applyNumberFormat="1" applyFont="1" applyFill="1" applyBorder="1" applyAlignment="1" applyProtection="1">
      <alignment horizontal="left" vertical="top"/>
      <protection locked="0"/>
    </xf>
    <xf numFmtId="3" fontId="7" fillId="3" borderId="0" xfId="0" applyNumberFormat="1" applyFont="1" applyFill="1" applyAlignment="1" applyProtection="1"/>
    <xf numFmtId="3" fontId="7" fillId="0" borderId="0" xfId="0" applyNumberFormat="1" applyFont="1" applyAlignment="1" applyProtection="1"/>
    <xf numFmtId="3" fontId="7" fillId="18" borderId="0" xfId="0" applyNumberFormat="1" applyFont="1" applyFill="1" applyAlignment="1" applyProtection="1"/>
    <xf numFmtId="3" fontId="11" fillId="5" borderId="1" xfId="6" applyNumberFormat="1" applyFont="1" applyFill="1" applyAlignment="1" applyProtection="1"/>
    <xf numFmtId="164" fontId="26" fillId="6" borderId="62" xfId="5" applyNumberFormat="1" applyFont="1" applyFill="1" applyBorder="1" applyAlignment="1" applyProtection="1">
      <alignment horizontal="right"/>
      <protection locked="0"/>
    </xf>
    <xf numFmtId="3" fontId="11" fillId="21" borderId="1" xfId="6" applyNumberFormat="1" applyFont="1" applyFill="1" applyAlignment="1" applyProtection="1"/>
    <xf numFmtId="3" fontId="7" fillId="23" borderId="0" xfId="0" applyNumberFormat="1" applyFont="1" applyFill="1" applyAlignment="1" applyProtection="1"/>
    <xf numFmtId="3" fontId="7" fillId="0" borderId="0" xfId="0" applyNumberFormat="1" applyFont="1" applyAlignment="1" applyProtection="1">
      <protection locked="0"/>
    </xf>
    <xf numFmtId="49" fontId="7" fillId="0" borderId="0" xfId="0" applyNumberFormat="1" applyFont="1" applyAlignment="1" applyProtection="1">
      <protection locked="0"/>
    </xf>
    <xf numFmtId="0" fontId="0" fillId="0" borderId="66" xfId="0" applyBorder="1"/>
    <xf numFmtId="0" fontId="0" fillId="0" borderId="67" xfId="0" applyBorder="1"/>
    <xf numFmtId="3" fontId="7" fillId="0" borderId="26" xfId="0" applyNumberFormat="1" applyFont="1" applyFill="1" applyBorder="1" applyProtection="1"/>
    <xf numFmtId="3" fontId="7" fillId="12" borderId="34" xfId="0" applyNumberFormat="1" applyFont="1" applyFill="1" applyBorder="1" applyProtection="1"/>
    <xf numFmtId="3" fontId="7" fillId="12" borderId="35" xfId="0" applyNumberFormat="1" applyFont="1" applyFill="1" applyBorder="1" applyProtection="1"/>
    <xf numFmtId="3" fontId="7" fillId="0" borderId="1" xfId="0" applyNumberFormat="1" applyFont="1" applyBorder="1" applyProtection="1"/>
    <xf numFmtId="3" fontId="7" fillId="12" borderId="38" xfId="0" applyNumberFormat="1" applyFont="1" applyFill="1" applyBorder="1" applyProtection="1"/>
    <xf numFmtId="3" fontId="7" fillId="0" borderId="26" xfId="0" applyNumberFormat="1" applyFont="1" applyBorder="1" applyProtection="1"/>
    <xf numFmtId="3" fontId="7" fillId="0" borderId="44" xfId="0" applyNumberFormat="1" applyFont="1" applyFill="1" applyBorder="1" applyAlignment="1" applyProtection="1">
      <alignment horizontal="right"/>
    </xf>
    <xf numFmtId="14" fontId="8" fillId="19" borderId="0" xfId="0" applyNumberFormat="1" applyFont="1" applyFill="1" applyAlignment="1">
      <alignment horizontal="left"/>
    </xf>
    <xf numFmtId="0" fontId="6" fillId="0" borderId="0" xfId="0" applyFont="1" applyAlignment="1">
      <alignment horizontal="left" indent="2"/>
    </xf>
    <xf numFmtId="3" fontId="31" fillId="0" borderId="63" xfId="0" applyNumberFormat="1" applyFont="1" applyFill="1" applyBorder="1" applyAlignment="1" applyProtection="1">
      <alignment horizontal="right" vertical="center"/>
    </xf>
    <xf numFmtId="3" fontId="31" fillId="0" borderId="63" xfId="6" applyNumberFormat="1" applyFont="1" applyFill="1" applyBorder="1" applyAlignment="1" applyProtection="1">
      <alignment horizontal="right" vertical="center"/>
    </xf>
    <xf numFmtId="4" fontId="32" fillId="19" borderId="70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3" fontId="0" fillId="0" borderId="3" xfId="0" applyNumberFormat="1" applyBorder="1" applyAlignment="1">
      <alignment horizontal="right"/>
    </xf>
    <xf numFmtId="0" fontId="8" fillId="0" borderId="2" xfId="0" applyFont="1" applyBorder="1"/>
    <xf numFmtId="3" fontId="8" fillId="0" borderId="7" xfId="0" applyNumberFormat="1" applyFont="1" applyBorder="1" applyAlignment="1">
      <alignment vertical="center"/>
    </xf>
    <xf numFmtId="0" fontId="13" fillId="9" borderId="2" xfId="0" applyFont="1" applyFill="1" applyBorder="1"/>
    <xf numFmtId="0" fontId="13" fillId="9" borderId="0" xfId="0" applyFont="1" applyFill="1" applyBorder="1"/>
    <xf numFmtId="3" fontId="13" fillId="9" borderId="0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3" fillId="9" borderId="10" xfId="0" applyNumberFormat="1" applyFont="1" applyFill="1" applyBorder="1" applyAlignment="1">
      <alignment horizontal="right"/>
    </xf>
    <xf numFmtId="3" fontId="8" fillId="7" borderId="4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0" xfId="0" applyFont="1" applyBorder="1"/>
    <xf numFmtId="3" fontId="8" fillId="7" borderId="5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13" fillId="9" borderId="65" xfId="0" applyNumberFormat="1" applyFont="1" applyFill="1" applyBorder="1" applyAlignment="1">
      <alignment horizontal="right"/>
    </xf>
    <xf numFmtId="3" fontId="27" fillId="3" borderId="0" xfId="0" applyNumberFormat="1" applyFont="1" applyFill="1" applyAlignment="1" applyProtection="1"/>
    <xf numFmtId="3" fontId="7" fillId="12" borderId="37" xfId="0" applyNumberFormat="1" applyFont="1" applyFill="1" applyBorder="1" applyProtection="1"/>
    <xf numFmtId="3" fontId="7" fillId="10" borderId="41" xfId="0" applyNumberFormat="1" applyFont="1" applyFill="1" applyBorder="1" applyProtection="1"/>
    <xf numFmtId="3" fontId="7" fillId="0" borderId="57" xfId="0" applyNumberFormat="1" applyFont="1" applyBorder="1" applyProtection="1"/>
    <xf numFmtId="3" fontId="7" fillId="10" borderId="31" xfId="0" applyNumberFormat="1" applyFont="1" applyFill="1" applyBorder="1" applyProtection="1"/>
    <xf numFmtId="3" fontId="7" fillId="0" borderId="23" xfId="0" applyNumberFormat="1" applyFont="1" applyBorder="1" applyProtection="1"/>
    <xf numFmtId="3" fontId="7" fillId="0" borderId="49" xfId="0" applyNumberFormat="1" applyFont="1" applyBorder="1" applyAlignment="1" applyProtection="1">
      <alignment vertical="center"/>
    </xf>
    <xf numFmtId="3" fontId="7" fillId="10" borderId="41" xfId="0" applyNumberFormat="1" applyFont="1" applyFill="1" applyBorder="1" applyAlignment="1" applyProtection="1">
      <alignment horizontal="right"/>
    </xf>
    <xf numFmtId="9" fontId="0" fillId="0" borderId="0" xfId="9" applyFont="1" applyFill="1"/>
    <xf numFmtId="0" fontId="0" fillId="0" borderId="0" xfId="0" applyFill="1"/>
    <xf numFmtId="0" fontId="8" fillId="0" borderId="20" xfId="3" applyFont="1" applyFill="1" applyBorder="1" applyAlignment="1" applyProtection="1">
      <alignment horizontal="center" wrapText="1"/>
    </xf>
    <xf numFmtId="0" fontId="0" fillId="19" borderId="0" xfId="0" applyFill="1"/>
    <xf numFmtId="3" fontId="7" fillId="26" borderId="26" xfId="0" applyNumberFormat="1" applyFont="1" applyFill="1" applyBorder="1" applyProtection="1"/>
    <xf numFmtId="3" fontId="7" fillId="26" borderId="26" xfId="0" applyNumberFormat="1" applyFont="1" applyFill="1" applyBorder="1" applyAlignment="1" applyProtection="1">
      <alignment horizontal="right"/>
    </xf>
    <xf numFmtId="3" fontId="7" fillId="26" borderId="31" xfId="0" applyNumberFormat="1" applyFont="1" applyFill="1" applyBorder="1" applyProtection="1"/>
    <xf numFmtId="3" fontId="7" fillId="26" borderId="71" xfId="0" applyNumberFormat="1" applyFont="1" applyFill="1" applyBorder="1" applyProtection="1"/>
    <xf numFmtId="3" fontId="7" fillId="26" borderId="44" xfId="0" applyNumberFormat="1" applyFont="1" applyFill="1" applyBorder="1" applyAlignment="1" applyProtection="1">
      <alignment horizontal="right"/>
    </xf>
    <xf numFmtId="0" fontId="6" fillId="11" borderId="28" xfId="0" applyFont="1" applyFill="1" applyBorder="1" applyProtection="1"/>
    <xf numFmtId="3" fontId="7" fillId="10" borderId="52" xfId="0" applyNumberFormat="1" applyFont="1" applyFill="1" applyBorder="1" applyProtection="1"/>
    <xf numFmtId="3" fontId="7" fillId="0" borderId="57" xfId="0" applyNumberFormat="1" applyFont="1" applyBorder="1" applyAlignment="1" applyProtection="1">
      <alignment horizontal="right"/>
    </xf>
    <xf numFmtId="3" fontId="7" fillId="10" borderId="31" xfId="0" applyNumberFormat="1" applyFont="1" applyFill="1" applyBorder="1" applyAlignment="1" applyProtection="1">
      <alignment horizontal="right"/>
    </xf>
    <xf numFmtId="3" fontId="7" fillId="0" borderId="23" xfId="0" applyNumberFormat="1" applyFont="1" applyBorder="1" applyAlignment="1" applyProtection="1">
      <alignment horizontal="right"/>
    </xf>
    <xf numFmtId="0" fontId="8" fillId="26" borderId="20" xfId="3" applyFont="1" applyFill="1" applyBorder="1" applyAlignment="1" applyProtection="1">
      <alignment horizontal="center" wrapText="1"/>
    </xf>
    <xf numFmtId="3" fontId="7" fillId="26" borderId="0" xfId="0" applyNumberFormat="1" applyFont="1" applyFill="1" applyProtection="1"/>
    <xf numFmtId="3" fontId="33" fillId="26" borderId="1" xfId="0" applyNumberFormat="1" applyFont="1" applyFill="1" applyBorder="1" applyProtection="1"/>
    <xf numFmtId="9" fontId="33" fillId="26" borderId="27" xfId="0" applyNumberFormat="1" applyFont="1" applyFill="1" applyBorder="1" applyAlignment="1" applyProtection="1">
      <alignment horizontal="center"/>
    </xf>
    <xf numFmtId="3" fontId="33" fillId="26" borderId="26" xfId="0" applyNumberFormat="1" applyFont="1" applyFill="1" applyBorder="1" applyProtection="1"/>
    <xf numFmtId="3" fontId="33" fillId="26" borderId="26" xfId="0" applyNumberFormat="1" applyFont="1" applyFill="1" applyBorder="1" applyAlignment="1" applyProtection="1">
      <alignment horizontal="right"/>
    </xf>
    <xf numFmtId="3" fontId="33" fillId="0" borderId="26" xfId="0" applyNumberFormat="1" applyFont="1" applyFill="1" applyBorder="1" applyAlignment="1" applyProtection="1">
      <alignment horizontal="right"/>
    </xf>
    <xf numFmtId="166" fontId="33" fillId="26" borderId="1" xfId="0" applyNumberFormat="1" applyFont="1" applyFill="1" applyBorder="1" applyProtection="1"/>
    <xf numFmtId="9" fontId="33" fillId="26" borderId="32" xfId="0" applyNumberFormat="1" applyFont="1" applyFill="1" applyBorder="1" applyAlignment="1" applyProtection="1">
      <alignment horizontal="center"/>
    </xf>
    <xf numFmtId="3" fontId="33" fillId="26" borderId="31" xfId="0" applyNumberFormat="1" applyFont="1" applyFill="1" applyBorder="1" applyProtection="1"/>
    <xf numFmtId="3" fontId="33" fillId="11" borderId="1" xfId="0" applyNumberFormat="1" applyFont="1" applyFill="1" applyBorder="1" applyProtection="1"/>
    <xf numFmtId="9" fontId="33" fillId="11" borderId="27" xfId="0" applyNumberFormat="1" applyFont="1" applyFill="1" applyBorder="1" applyAlignment="1" applyProtection="1">
      <alignment horizontal="center"/>
    </xf>
    <xf numFmtId="3" fontId="33" fillId="0" borderId="26" xfId="0" applyNumberFormat="1" applyFont="1" applyFill="1" applyBorder="1" applyProtection="1"/>
    <xf numFmtId="3" fontId="33" fillId="26" borderId="1" xfId="0" applyNumberFormat="1" applyFont="1" applyFill="1" applyBorder="1" applyAlignment="1" applyProtection="1">
      <alignment horizontal="right"/>
    </xf>
    <xf numFmtId="9" fontId="33" fillId="26" borderId="1" xfId="9" applyFont="1" applyFill="1" applyBorder="1" applyAlignment="1" applyProtection="1">
      <alignment horizontal="center"/>
    </xf>
    <xf numFmtId="9" fontId="33" fillId="26" borderId="27" xfId="9" applyFont="1" applyFill="1" applyBorder="1" applyAlignment="1" applyProtection="1">
      <alignment horizontal="center"/>
    </xf>
    <xf numFmtId="3" fontId="33" fillId="12" borderId="35" xfId="0" applyNumberFormat="1" applyFont="1" applyFill="1" applyBorder="1" applyProtection="1"/>
    <xf numFmtId="9" fontId="33" fillId="12" borderId="36" xfId="0" applyNumberFormat="1" applyFont="1" applyFill="1" applyBorder="1" applyAlignment="1" applyProtection="1">
      <alignment horizontal="center"/>
    </xf>
    <xf numFmtId="3" fontId="33" fillId="12" borderId="34" xfId="0" applyNumberFormat="1" applyFont="1" applyFill="1" applyBorder="1" applyAlignment="1" applyProtection="1">
      <alignment horizontal="right"/>
    </xf>
    <xf numFmtId="3" fontId="33" fillId="10" borderId="42" xfId="0" applyNumberFormat="1" applyFont="1" applyFill="1" applyBorder="1" applyProtection="1"/>
    <xf numFmtId="9" fontId="33" fillId="10" borderId="43" xfId="0" applyNumberFormat="1" applyFont="1" applyFill="1" applyBorder="1" applyAlignment="1" applyProtection="1">
      <alignment horizontal="center"/>
    </xf>
    <xf numFmtId="3" fontId="33" fillId="10" borderId="41" xfId="0" applyNumberFormat="1" applyFont="1" applyFill="1" applyBorder="1" applyAlignment="1" applyProtection="1">
      <alignment horizontal="right"/>
    </xf>
    <xf numFmtId="3" fontId="7" fillId="26" borderId="1" xfId="0" applyNumberFormat="1" applyFont="1" applyFill="1" applyBorder="1" applyProtection="1"/>
    <xf numFmtId="9" fontId="7" fillId="26" borderId="27" xfId="0" applyNumberFormat="1" applyFont="1" applyFill="1" applyBorder="1" applyAlignment="1" applyProtection="1">
      <alignment horizontal="center"/>
    </xf>
    <xf numFmtId="3" fontId="7" fillId="26" borderId="1" xfId="0" applyNumberFormat="1" applyFont="1" applyFill="1" applyBorder="1" applyAlignment="1" applyProtection="1">
      <alignment horizontal="right"/>
    </xf>
    <xf numFmtId="3" fontId="7" fillId="12" borderId="35" xfId="0" applyNumberFormat="1" applyFont="1" applyFill="1" applyBorder="1" applyAlignment="1" applyProtection="1">
      <alignment horizontal="right"/>
    </xf>
    <xf numFmtId="9" fontId="7" fillId="12" borderId="36" xfId="0" applyNumberFormat="1" applyFont="1" applyFill="1" applyBorder="1" applyAlignment="1" applyProtection="1">
      <alignment horizontal="center"/>
    </xf>
    <xf numFmtId="3" fontId="7" fillId="0" borderId="1" xfId="0" applyNumberFormat="1" applyFont="1" applyBorder="1" applyAlignment="1" applyProtection="1">
      <alignment horizontal="right"/>
    </xf>
    <xf numFmtId="9" fontId="7" fillId="0" borderId="27" xfId="0" applyNumberFormat="1" applyFont="1" applyBorder="1" applyAlignment="1" applyProtection="1">
      <alignment horizontal="center"/>
    </xf>
    <xf numFmtId="9" fontId="7" fillId="26" borderId="32" xfId="0" applyNumberFormat="1" applyFont="1" applyFill="1" applyBorder="1" applyAlignment="1" applyProtection="1">
      <alignment horizontal="center"/>
    </xf>
    <xf numFmtId="3" fontId="7" fillId="12" borderId="38" xfId="0" applyNumberFormat="1" applyFont="1" applyFill="1" applyBorder="1" applyAlignment="1" applyProtection="1">
      <alignment horizontal="right"/>
    </xf>
    <xf numFmtId="9" fontId="7" fillId="12" borderId="39" xfId="0" applyNumberFormat="1" applyFont="1" applyFill="1" applyBorder="1" applyAlignment="1" applyProtection="1">
      <alignment horizontal="center"/>
    </xf>
    <xf numFmtId="3" fontId="7" fillId="10" borderId="42" xfId="0" applyNumberFormat="1" applyFont="1" applyFill="1" applyBorder="1" applyAlignment="1" applyProtection="1">
      <alignment horizontal="right"/>
    </xf>
    <xf numFmtId="9" fontId="7" fillId="10" borderId="43" xfId="0" applyNumberFormat="1" applyFont="1" applyFill="1" applyBorder="1" applyAlignment="1" applyProtection="1">
      <alignment horizontal="center"/>
    </xf>
    <xf numFmtId="9" fontId="7" fillId="0" borderId="57" xfId="0" applyNumberFormat="1" applyFont="1" applyBorder="1" applyAlignment="1" applyProtection="1">
      <alignment horizontal="center"/>
    </xf>
    <xf numFmtId="9" fontId="7" fillId="10" borderId="32" xfId="0" applyNumberFormat="1" applyFont="1" applyFill="1" applyBorder="1" applyAlignment="1" applyProtection="1">
      <alignment horizontal="center"/>
    </xf>
    <xf numFmtId="3" fontId="7" fillId="0" borderId="24" xfId="0" applyNumberFormat="1" applyFont="1" applyBorder="1" applyAlignment="1" applyProtection="1">
      <alignment horizontal="right"/>
    </xf>
    <xf numFmtId="9" fontId="7" fillId="0" borderId="25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 applyProtection="1">
      <alignment horizontal="right"/>
    </xf>
    <xf numFmtId="9" fontId="13" fillId="9" borderId="65" xfId="9" applyFont="1" applyFill="1" applyBorder="1" applyAlignment="1">
      <alignment horizontal="right"/>
    </xf>
    <xf numFmtId="9" fontId="0" fillId="0" borderId="11" xfId="9" applyFont="1" applyBorder="1" applyAlignment="1">
      <alignment horizontal="right"/>
    </xf>
    <xf numFmtId="9" fontId="8" fillId="7" borderId="5" xfId="9" applyFont="1" applyFill="1" applyBorder="1" applyAlignment="1">
      <alignment vertical="center"/>
    </xf>
    <xf numFmtId="9" fontId="13" fillId="25" borderId="0" xfId="9" applyFont="1" applyFill="1" applyBorder="1" applyAlignment="1">
      <alignment horizontal="right"/>
    </xf>
    <xf numFmtId="9" fontId="8" fillId="19" borderId="65" xfId="9" applyFont="1" applyFill="1" applyBorder="1" applyAlignment="1">
      <alignment horizontal="right"/>
    </xf>
    <xf numFmtId="9" fontId="7" fillId="0" borderId="51" xfId="0" applyNumberFormat="1" applyFont="1" applyBorder="1" applyAlignment="1" applyProtection="1">
      <alignment horizontal="center" vertical="center"/>
    </xf>
    <xf numFmtId="9" fontId="7" fillId="26" borderId="27" xfId="0" applyNumberFormat="1" applyFont="1" applyFill="1" applyBorder="1" applyAlignment="1" applyProtection="1">
      <alignment horizontal="right" indent="1"/>
    </xf>
    <xf numFmtId="9" fontId="7" fillId="12" borderId="36" xfId="0" applyNumberFormat="1" applyFont="1" applyFill="1" applyBorder="1" applyAlignment="1" applyProtection="1">
      <alignment horizontal="right" indent="1"/>
    </xf>
    <xf numFmtId="9" fontId="7" fillId="0" borderId="27" xfId="0" applyNumberFormat="1" applyFont="1" applyBorder="1" applyAlignment="1" applyProtection="1">
      <alignment horizontal="right" indent="1"/>
    </xf>
    <xf numFmtId="9" fontId="7" fillId="26" borderId="32" xfId="0" applyNumberFormat="1" applyFont="1" applyFill="1" applyBorder="1" applyAlignment="1" applyProtection="1">
      <alignment horizontal="right" indent="1"/>
    </xf>
    <xf numFmtId="9" fontId="7" fillId="12" borderId="39" xfId="0" applyNumberFormat="1" applyFont="1" applyFill="1" applyBorder="1" applyAlignment="1" applyProtection="1">
      <alignment horizontal="right" indent="1"/>
    </xf>
    <xf numFmtId="9" fontId="7" fillId="10" borderId="43" xfId="0" applyNumberFormat="1" applyFont="1" applyFill="1" applyBorder="1" applyAlignment="1" applyProtection="1">
      <alignment horizontal="right" indent="1"/>
    </xf>
    <xf numFmtId="9" fontId="7" fillId="0" borderId="57" xfId="0" applyNumberFormat="1" applyFont="1" applyBorder="1" applyAlignment="1" applyProtection="1">
      <alignment horizontal="right" indent="1"/>
    </xf>
    <xf numFmtId="9" fontId="7" fillId="10" borderId="32" xfId="0" applyNumberFormat="1" applyFont="1" applyFill="1" applyBorder="1" applyAlignment="1" applyProtection="1">
      <alignment horizontal="right" indent="1"/>
    </xf>
    <xf numFmtId="9" fontId="7" fillId="0" borderId="25" xfId="0" applyNumberFormat="1" applyFont="1" applyBorder="1" applyAlignment="1" applyProtection="1">
      <alignment horizontal="right" indent="1"/>
    </xf>
    <xf numFmtId="9" fontId="7" fillId="11" borderId="27" xfId="0" applyNumberFormat="1" applyFont="1" applyFill="1" applyBorder="1" applyAlignment="1" applyProtection="1">
      <alignment horizontal="right" indent="1"/>
    </xf>
    <xf numFmtId="9" fontId="7" fillId="26" borderId="27" xfId="9" applyFont="1" applyFill="1" applyBorder="1" applyAlignment="1" applyProtection="1">
      <alignment horizontal="right" indent="1"/>
    </xf>
    <xf numFmtId="9" fontId="7" fillId="0" borderId="54" xfId="0" applyNumberFormat="1" applyFont="1" applyBorder="1" applyAlignment="1" applyProtection="1">
      <alignment horizontal="right" vertical="center" indent="1"/>
    </xf>
    <xf numFmtId="3" fontId="0" fillId="0" borderId="0" xfId="0" applyNumberFormat="1" applyAlignment="1" applyProtection="1">
      <alignment vertical="top"/>
    </xf>
    <xf numFmtId="3" fontId="0" fillId="0" borderId="0" xfId="0" applyNumberFormat="1" applyAlignment="1" applyProtection="1">
      <alignment vertical="top"/>
      <protection locked="0"/>
    </xf>
    <xf numFmtId="171" fontId="6" fillId="0" borderId="0" xfId="1" applyNumberFormat="1" applyAlignment="1" applyProtection="1">
      <alignment vertical="top"/>
    </xf>
    <xf numFmtId="171" fontId="23" fillId="0" borderId="56" xfId="1" applyNumberFormat="1" applyFont="1" applyFill="1" applyBorder="1" applyAlignment="1" applyProtection="1">
      <alignment horizontal="center" wrapText="1"/>
    </xf>
    <xf numFmtId="171" fontId="8" fillId="12" borderId="56" xfId="1" applyNumberFormat="1" applyFont="1" applyFill="1" applyBorder="1" applyAlignment="1" applyProtection="1">
      <alignment vertical="top" wrapText="1"/>
    </xf>
    <xf numFmtId="171" fontId="6" fillId="0" borderId="0" xfId="1" applyNumberFormat="1" applyAlignment="1" applyProtection="1">
      <alignment vertical="top"/>
      <protection locked="0"/>
    </xf>
    <xf numFmtId="3" fontId="0" fillId="0" borderId="3" xfId="0" applyNumberFormat="1" applyFill="1" applyBorder="1" applyAlignment="1">
      <alignment horizontal="right"/>
    </xf>
    <xf numFmtId="172" fontId="0" fillId="0" borderId="0" xfId="30" applyNumberFormat="1" applyFont="1"/>
    <xf numFmtId="0" fontId="0" fillId="0" borderId="75" xfId="0" applyBorder="1"/>
    <xf numFmtId="0" fontId="0" fillId="0" borderId="76" xfId="0" applyBorder="1"/>
    <xf numFmtId="0" fontId="13" fillId="9" borderId="72" xfId="0" applyFont="1" applyFill="1" applyBorder="1"/>
    <xf numFmtId="0" fontId="13" fillId="9" borderId="73" xfId="0" applyFont="1" applyFill="1" applyBorder="1"/>
    <xf numFmtId="0" fontId="8" fillId="0" borderId="72" xfId="0" applyFont="1" applyBorder="1"/>
    <xf numFmtId="0" fontId="8" fillId="0" borderId="73" xfId="0" applyFont="1" applyBorder="1"/>
    <xf numFmtId="0" fontId="8" fillId="0" borderId="79" xfId="0" applyFont="1" applyBorder="1"/>
    <xf numFmtId="0" fontId="13" fillId="9" borderId="75" xfId="0" applyFont="1" applyFill="1" applyBorder="1"/>
    <xf numFmtId="0" fontId="20" fillId="0" borderId="72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3" fontId="0" fillId="0" borderId="72" xfId="0" applyNumberFormat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0" fillId="0" borderId="77" xfId="0" applyNumberFormat="1" applyBorder="1" applyAlignment="1">
      <alignment horizontal="right"/>
    </xf>
    <xf numFmtId="3" fontId="0" fillId="0" borderId="75" xfId="0" applyNumberForma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0" fontId="13" fillId="7" borderId="72" xfId="0" applyFont="1" applyFill="1" applyBorder="1"/>
    <xf numFmtId="0" fontId="13" fillId="7" borderId="74" xfId="0" applyFont="1" applyFill="1" applyBorder="1"/>
    <xf numFmtId="3" fontId="8" fillId="0" borderId="80" xfId="0" applyNumberFormat="1" applyFont="1" applyBorder="1" applyAlignment="1">
      <alignment vertical="center"/>
    </xf>
    <xf numFmtId="3" fontId="8" fillId="7" borderId="80" xfId="0" applyNumberFormat="1" applyFont="1" applyFill="1" applyBorder="1" applyAlignment="1">
      <alignment vertical="center"/>
    </xf>
    <xf numFmtId="3" fontId="8" fillId="7" borderId="81" xfId="0" applyNumberFormat="1" applyFont="1" applyFill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73" xfId="0" applyFont="1" applyFill="1" applyBorder="1"/>
    <xf numFmtId="3" fontId="8" fillId="0" borderId="72" xfId="0" applyNumberFormat="1" applyFont="1" applyFill="1" applyBorder="1" applyAlignment="1">
      <alignment horizontal="right"/>
    </xf>
    <xf numFmtId="3" fontId="8" fillId="0" borderId="76" xfId="0" applyNumberFormat="1" applyFont="1" applyFill="1" applyBorder="1" applyAlignment="1">
      <alignment horizontal="right"/>
    </xf>
    <xf numFmtId="3" fontId="8" fillId="0" borderId="77" xfId="0" applyNumberFormat="1" applyFon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3" fontId="0" fillId="0" borderId="82" xfId="0" applyNumberFormat="1" applyBorder="1" applyAlignment="1">
      <alignment horizontal="right"/>
    </xf>
    <xf numFmtId="0" fontId="8" fillId="0" borderId="83" xfId="0" applyFont="1" applyBorder="1"/>
    <xf numFmtId="0" fontId="8" fillId="7" borderId="72" xfId="0" applyFont="1" applyFill="1" applyBorder="1" applyAlignment="1">
      <alignment horizontal="center"/>
    </xf>
    <xf numFmtId="0" fontId="8" fillId="7" borderId="82" xfId="0" applyFont="1" applyFill="1" applyBorder="1" applyAlignment="1">
      <alignment horizontal="center"/>
    </xf>
    <xf numFmtId="3" fontId="8" fillId="0" borderId="82" xfId="0" applyNumberFormat="1" applyFont="1" applyFill="1" applyBorder="1" applyAlignment="1">
      <alignment horizontal="right"/>
    </xf>
    <xf numFmtId="3" fontId="0" fillId="0" borderId="84" xfId="0" applyNumberFormat="1" applyBorder="1" applyAlignment="1">
      <alignment horizontal="right"/>
    </xf>
    <xf numFmtId="0" fontId="8" fillId="0" borderId="85" xfId="0" applyFont="1" applyBorder="1"/>
    <xf numFmtId="0" fontId="8" fillId="7" borderId="84" xfId="0" applyFont="1" applyFill="1" applyBorder="1" applyAlignment="1">
      <alignment horizontal="center"/>
    </xf>
    <xf numFmtId="3" fontId="8" fillId="0" borderId="84" xfId="0" applyNumberFormat="1" applyFont="1" applyFill="1" applyBorder="1" applyAlignment="1">
      <alignment horizontal="right"/>
    </xf>
    <xf numFmtId="3" fontId="11" fillId="28" borderId="1" xfId="6" applyNumberFormat="1" applyFont="1" applyFill="1" applyAlignment="1" applyProtection="1"/>
    <xf numFmtId="164" fontId="26" fillId="29" borderId="0" xfId="5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top"/>
      <protection locked="0"/>
    </xf>
    <xf numFmtId="3" fontId="33" fillId="0" borderId="1" xfId="0" applyNumberFormat="1" applyFont="1" applyFill="1" applyBorder="1" applyProtection="1"/>
    <xf numFmtId="0" fontId="8" fillId="0" borderId="0" xfId="0" applyFont="1"/>
    <xf numFmtId="4" fontId="0" fillId="0" borderId="0" xfId="0" applyNumberFormat="1" applyAlignment="1" applyProtection="1">
      <alignment vertical="top"/>
      <protection locked="0"/>
    </xf>
    <xf numFmtId="173" fontId="6" fillId="0" borderId="0" xfId="10" applyNumberFormat="1" applyFill="1" applyBorder="1" applyAlignment="1">
      <alignment horizontal="center"/>
    </xf>
    <xf numFmtId="171" fontId="6" fillId="0" borderId="0" xfId="10" applyNumberFormat="1" applyFill="1" applyBorder="1" applyAlignment="1">
      <alignment horizontal="center"/>
    </xf>
    <xf numFmtId="173" fontId="10" fillId="0" borderId="0" xfId="10" applyNumberFormat="1" applyFont="1" applyFill="1" applyBorder="1" applyAlignment="1">
      <alignment horizontal="center"/>
    </xf>
    <xf numFmtId="173" fontId="35" fillId="0" borderId="0" xfId="10" applyNumberFormat="1" applyFont="1" applyAlignment="1">
      <alignment horizontal="center"/>
    </xf>
    <xf numFmtId="42" fontId="35" fillId="0" borderId="0" xfId="31" applyNumberFormat="1" applyFont="1" applyAlignment="1">
      <alignment horizontal="center"/>
    </xf>
    <xf numFmtId="0" fontId="6" fillId="0" borderId="0" xfId="10" applyFill="1"/>
    <xf numFmtId="0" fontId="28" fillId="0" borderId="0" xfId="10" applyFont="1" applyFill="1"/>
    <xf numFmtId="174" fontId="28" fillId="0" borderId="0" xfId="31" applyNumberFormat="1" applyFont="1" applyFill="1"/>
    <xf numFmtId="0" fontId="28" fillId="0" borderId="0" xfId="10" applyFont="1"/>
    <xf numFmtId="0" fontId="36" fillId="7" borderId="24" xfId="10" applyFont="1" applyFill="1" applyBorder="1" applyAlignment="1">
      <alignment horizontal="center" wrapText="1"/>
    </xf>
    <xf numFmtId="0" fontId="36" fillId="11" borderId="0" xfId="10" applyFont="1" applyFill="1" applyAlignment="1">
      <alignment horizontal="center" wrapText="1"/>
    </xf>
    <xf numFmtId="0" fontId="36" fillId="7" borderId="24" xfId="10" applyFont="1" applyFill="1" applyBorder="1" applyAlignment="1">
      <alignment wrapText="1"/>
    </xf>
    <xf numFmtId="0" fontId="36" fillId="7" borderId="24" xfId="10" applyFont="1" applyFill="1" applyBorder="1" applyAlignment="1">
      <alignment horizontal="center"/>
    </xf>
    <xf numFmtId="173" fontId="28" fillId="0" borderId="0" xfId="10" applyNumberFormat="1" applyFont="1" applyFill="1" applyBorder="1" applyAlignment="1">
      <alignment horizontal="center"/>
    </xf>
    <xf numFmtId="0" fontId="28" fillId="0" borderId="0" xfId="10" applyFont="1" applyAlignment="1">
      <alignment horizontal="center"/>
    </xf>
    <xf numFmtId="0" fontId="8" fillId="0" borderId="0" xfId="10" applyFont="1"/>
    <xf numFmtId="0" fontId="6" fillId="0" borderId="0" xfId="10" quotePrefix="1"/>
    <xf numFmtId="171" fontId="6" fillId="0" borderId="0" xfId="10" applyNumberFormat="1" applyFill="1"/>
    <xf numFmtId="0" fontId="37" fillId="0" borderId="0" xfId="10" applyFont="1" applyFill="1"/>
    <xf numFmtId="6" fontId="6" fillId="0" borderId="0" xfId="10" applyNumberFormat="1" applyFill="1"/>
    <xf numFmtId="0" fontId="6" fillId="11" borderId="0" xfId="10" applyFill="1"/>
    <xf numFmtId="44" fontId="6" fillId="0" borderId="0" xfId="31"/>
    <xf numFmtId="0" fontId="6" fillId="0" borderId="0" xfId="10" quotePrefix="1" applyAlignment="1">
      <alignment horizontal="center"/>
    </xf>
    <xf numFmtId="0" fontId="6" fillId="0" borderId="0" xfId="10" quotePrefix="1" applyAlignment="1">
      <alignment horizontal="left"/>
    </xf>
    <xf numFmtId="3" fontId="6" fillId="0" borderId="0" xfId="10" applyNumberFormat="1"/>
    <xf numFmtId="3" fontId="6" fillId="0" borderId="0" xfId="10" applyNumberFormat="1" applyFill="1"/>
    <xf numFmtId="0" fontId="6" fillId="30" borderId="0" xfId="0" applyFont="1" applyFill="1"/>
    <xf numFmtId="3" fontId="16" fillId="0" borderId="88" xfId="10" applyNumberFormat="1" applyFont="1" applyBorder="1" applyAlignment="1">
      <alignment horizontal="center" vertical="center" wrapText="1"/>
    </xf>
    <xf numFmtId="3" fontId="16" fillId="0" borderId="87" xfId="10" applyNumberFormat="1" applyFont="1" applyBorder="1" applyAlignment="1">
      <alignment vertical="center"/>
    </xf>
    <xf numFmtId="166" fontId="16" fillId="0" borderId="89" xfId="10" applyNumberFormat="1" applyFont="1" applyBorder="1" applyAlignment="1">
      <alignment horizontal="left"/>
    </xf>
    <xf numFmtId="166" fontId="7" fillId="0" borderId="90" xfId="10" applyNumberFormat="1" applyFont="1" applyBorder="1" applyAlignment="1">
      <alignment horizontal="left"/>
    </xf>
    <xf numFmtId="3" fontId="7" fillId="0" borderId="90" xfId="10" applyNumberFormat="1" applyFont="1" applyBorder="1"/>
    <xf numFmtId="3" fontId="7" fillId="0" borderId="91" xfId="10" applyNumberFormat="1" applyFont="1" applyFill="1" applyBorder="1" applyAlignment="1">
      <alignment horizontal="center" vertical="center" wrapText="1"/>
    </xf>
    <xf numFmtId="3" fontId="7" fillId="0" borderId="92" xfId="10" applyNumberFormat="1" applyFont="1" applyFill="1" applyBorder="1" applyAlignment="1">
      <alignment vertical="center" wrapText="1"/>
    </xf>
    <xf numFmtId="9" fontId="7" fillId="0" borderId="93" xfId="10" applyNumberFormat="1" applyFont="1" applyFill="1" applyBorder="1" applyAlignment="1">
      <alignment horizontal="center" vertical="center"/>
    </xf>
    <xf numFmtId="166" fontId="16" fillId="0" borderId="94" xfId="10" applyNumberFormat="1" applyFont="1" applyBorder="1" applyAlignment="1">
      <alignment horizontal="left"/>
    </xf>
    <xf numFmtId="166" fontId="7" fillId="0" borderId="95" xfId="10" applyNumberFormat="1" applyFont="1" applyBorder="1" applyAlignment="1">
      <alignment horizontal="left"/>
    </xf>
    <xf numFmtId="3" fontId="7" fillId="0" borderId="95" xfId="10" applyNumberFormat="1" applyFont="1" applyBorder="1"/>
    <xf numFmtId="10" fontId="7" fillId="0" borderId="96" xfId="9" applyNumberFormat="1" applyFont="1" applyFill="1" applyBorder="1" applyAlignment="1">
      <alignment horizontal="center" vertical="center" wrapText="1"/>
    </xf>
    <xf numFmtId="10" fontId="7" fillId="0" borderId="97" xfId="9" applyNumberFormat="1" applyFont="1" applyFill="1" applyBorder="1" applyAlignment="1">
      <alignment horizontal="center" vertical="center" wrapText="1"/>
    </xf>
    <xf numFmtId="9" fontId="7" fillId="0" borderId="97" xfId="9" applyNumberFormat="1" applyFont="1" applyFill="1" applyBorder="1" applyAlignment="1">
      <alignment horizontal="center" vertical="center"/>
    </xf>
    <xf numFmtId="3" fontId="7" fillId="0" borderId="98" xfId="0" applyNumberFormat="1" applyFont="1" applyBorder="1" applyProtection="1"/>
    <xf numFmtId="3" fontId="7" fillId="0" borderId="99" xfId="0" applyNumberFormat="1" applyFont="1" applyBorder="1" applyProtection="1"/>
    <xf numFmtId="0" fontId="16" fillId="0" borderId="66" xfId="3" applyFont="1" applyBorder="1" applyAlignment="1" applyProtection="1">
      <alignment horizontal="centerContinuous"/>
    </xf>
    <xf numFmtId="0" fontId="16" fillId="0" borderId="67" xfId="3" applyFont="1" applyBorder="1" applyAlignment="1" applyProtection="1">
      <alignment horizontal="centerContinuous"/>
    </xf>
    <xf numFmtId="0" fontId="16" fillId="0" borderId="87" xfId="3" applyFont="1" applyBorder="1" applyAlignment="1" applyProtection="1">
      <alignment horizontal="centerContinuous"/>
    </xf>
    <xf numFmtId="0" fontId="16" fillId="0" borderId="13" xfId="3" applyFont="1" applyBorder="1" applyAlignment="1" applyProtection="1">
      <alignment horizontal="centerContinuous"/>
    </xf>
    <xf numFmtId="0" fontId="16" fillId="0" borderId="100" xfId="3" applyFont="1" applyBorder="1" applyAlignment="1" applyProtection="1">
      <alignment horizontal="centerContinuous"/>
    </xf>
    <xf numFmtId="0" fontId="16" fillId="0" borderId="14" xfId="3" applyFont="1" applyBorder="1" applyAlignment="1" applyProtection="1">
      <alignment horizontal="centerContinuous"/>
    </xf>
    <xf numFmtId="0" fontId="8" fillId="0" borderId="101" xfId="0" applyFont="1" applyBorder="1" applyAlignment="1" applyProtection="1">
      <alignment vertical="center"/>
    </xf>
    <xf numFmtId="3" fontId="8" fillId="0" borderId="7" xfId="0" applyNumberFormat="1" applyFont="1" applyBorder="1" applyAlignment="1" applyProtection="1">
      <alignment vertical="center"/>
    </xf>
    <xf numFmtId="3" fontId="8" fillId="7" borderId="102" xfId="0" applyNumberFormat="1" applyFont="1" applyFill="1" applyBorder="1" applyAlignment="1" applyProtection="1">
      <alignment horizontal="center" vertical="center" wrapText="1"/>
    </xf>
    <xf numFmtId="9" fontId="8" fillId="7" borderId="102" xfId="9" applyFont="1" applyFill="1" applyBorder="1" applyAlignment="1" applyProtection="1">
      <alignment horizontal="center" vertical="center"/>
    </xf>
    <xf numFmtId="0" fontId="8" fillId="0" borderId="103" xfId="0" applyFont="1" applyFill="1" applyBorder="1" applyProtection="1"/>
    <xf numFmtId="0" fontId="8" fillId="0" borderId="104" xfId="0" applyFont="1" applyFill="1" applyBorder="1" applyProtection="1"/>
    <xf numFmtId="3" fontId="8" fillId="0" borderId="8" xfId="0" applyNumberFormat="1" applyFont="1" applyFill="1" applyBorder="1" applyProtection="1"/>
    <xf numFmtId="9" fontId="8" fillId="0" borderId="8" xfId="9" applyFont="1" applyFill="1" applyBorder="1" applyAlignment="1" applyProtection="1">
      <alignment horizontal="right"/>
    </xf>
    <xf numFmtId="0" fontId="8" fillId="0" borderId="105" xfId="0" applyFont="1" applyFill="1" applyBorder="1" applyProtection="1"/>
    <xf numFmtId="0" fontId="8" fillId="0" borderId="106" xfId="0" applyFont="1" applyFill="1" applyBorder="1" applyProtection="1"/>
    <xf numFmtId="166" fontId="16" fillId="0" borderId="89" xfId="0" applyNumberFormat="1" applyFont="1" applyBorder="1" applyAlignment="1">
      <alignment horizontal="left"/>
    </xf>
    <xf numFmtId="166" fontId="7" fillId="0" borderId="90" xfId="0" applyNumberFormat="1" applyFont="1" applyBorder="1" applyAlignment="1">
      <alignment horizontal="left"/>
    </xf>
    <xf numFmtId="0" fontId="6" fillId="0" borderId="90" xfId="0" applyFont="1" applyBorder="1"/>
    <xf numFmtId="0" fontId="0" fillId="0" borderId="90" xfId="0" applyBorder="1"/>
    <xf numFmtId="172" fontId="7" fillId="0" borderId="92" xfId="32" applyNumberFormat="1" applyFont="1" applyFill="1" applyBorder="1" applyAlignment="1">
      <alignment horizontal="center"/>
    </xf>
    <xf numFmtId="172" fontId="7" fillId="0" borderId="92" xfId="32" applyNumberFormat="1" applyFont="1" applyFill="1" applyBorder="1"/>
    <xf numFmtId="9" fontId="7" fillId="0" borderId="92" xfId="9" applyFont="1" applyFill="1" applyBorder="1" applyAlignment="1">
      <alignment horizontal="center"/>
    </xf>
    <xf numFmtId="166" fontId="16" fillId="0" borderId="94" xfId="0" applyNumberFormat="1" applyFont="1" applyBorder="1" applyAlignment="1">
      <alignment horizontal="left"/>
    </xf>
    <xf numFmtId="166" fontId="7" fillId="0" borderId="95" xfId="0" applyNumberFormat="1" applyFont="1" applyBorder="1" applyAlignment="1">
      <alignment horizontal="left"/>
    </xf>
    <xf numFmtId="0" fontId="6" fillId="0" borderId="95" xfId="0" applyFont="1" applyBorder="1"/>
    <xf numFmtId="0" fontId="0" fillId="0" borderId="95" xfId="0" applyBorder="1"/>
    <xf numFmtId="10" fontId="7" fillId="0" borderId="97" xfId="9" applyNumberFormat="1" applyFont="1" applyFill="1" applyBorder="1" applyAlignment="1">
      <alignment horizontal="center"/>
    </xf>
    <xf numFmtId="9" fontId="7" fillId="0" borderId="97" xfId="9" applyFont="1" applyFill="1" applyBorder="1" applyAlignment="1">
      <alignment horizontal="center"/>
    </xf>
    <xf numFmtId="0" fontId="8" fillId="0" borderId="0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8" fillId="0" borderId="98" xfId="0" applyFont="1" applyBorder="1" applyAlignment="1" applyProtection="1">
      <alignment vertical="center"/>
    </xf>
    <xf numFmtId="0" fontId="16" fillId="0" borderId="88" xfId="3" applyFont="1" applyFill="1" applyBorder="1" applyAlignment="1" applyProtection="1">
      <alignment horizontal="centerContinuous"/>
      <protection locked="0"/>
    </xf>
    <xf numFmtId="0" fontId="16" fillId="0" borderId="67" xfId="3" applyFont="1" applyFill="1" applyBorder="1" applyAlignment="1" applyProtection="1">
      <alignment horizontal="centerContinuous"/>
      <protection locked="0"/>
    </xf>
    <xf numFmtId="0" fontId="16" fillId="0" borderId="87" xfId="3" applyFont="1" applyFill="1" applyBorder="1" applyAlignment="1" applyProtection="1">
      <alignment horizontal="centerContinuous"/>
      <protection locked="0"/>
    </xf>
    <xf numFmtId="0" fontId="8" fillId="0" borderId="7" xfId="0" applyFont="1" applyBorder="1" applyAlignment="1" applyProtection="1">
      <alignment vertical="center"/>
    </xf>
    <xf numFmtId="0" fontId="8" fillId="0" borderId="107" xfId="0" applyFont="1" applyFill="1" applyBorder="1" applyProtection="1"/>
    <xf numFmtId="0" fontId="8" fillId="0" borderId="108" xfId="0" applyFont="1" applyFill="1" applyBorder="1" applyProtection="1"/>
    <xf numFmtId="0" fontId="8" fillId="7" borderId="101" xfId="0" applyFont="1" applyFill="1" applyBorder="1" applyAlignment="1">
      <alignment vertical="center"/>
    </xf>
    <xf numFmtId="3" fontId="8" fillId="7" borderId="7" xfId="0" applyNumberFormat="1" applyFont="1" applyFill="1" applyBorder="1" applyAlignment="1">
      <alignment vertical="center"/>
    </xf>
    <xf numFmtId="3" fontId="8" fillId="7" borderId="101" xfId="0" applyNumberFormat="1" applyFont="1" applyFill="1" applyBorder="1" applyAlignment="1">
      <alignment vertical="center"/>
    </xf>
    <xf numFmtId="3" fontId="8" fillId="7" borderId="102" xfId="0" applyNumberFormat="1" applyFont="1" applyFill="1" applyBorder="1" applyAlignment="1">
      <alignment vertical="center"/>
    </xf>
    <xf numFmtId="9" fontId="8" fillId="7" borderId="102" xfId="9" applyFont="1" applyFill="1" applyBorder="1" applyAlignment="1">
      <alignment horizontal="center" vertical="center"/>
    </xf>
    <xf numFmtId="0" fontId="8" fillId="0" borderId="103" xfId="0" applyFont="1" applyFill="1" applyBorder="1"/>
    <xf numFmtId="0" fontId="8" fillId="0" borderId="104" xfId="0" applyFont="1" applyFill="1" applyBorder="1"/>
    <xf numFmtId="3" fontId="8" fillId="0" borderId="8" xfId="0" applyNumberFormat="1" applyFont="1" applyFill="1" applyBorder="1"/>
    <xf numFmtId="9" fontId="8" fillId="0" borderId="8" xfId="9" applyFont="1" applyFill="1" applyBorder="1"/>
    <xf numFmtId="0" fontId="8" fillId="0" borderId="105" xfId="0" applyFont="1" applyFill="1" applyBorder="1"/>
    <xf numFmtId="0" fontId="8" fillId="0" borderId="106" xfId="0" applyFont="1" applyFill="1" applyBorder="1"/>
    <xf numFmtId="9" fontId="13" fillId="7" borderId="113" xfId="9" applyFont="1" applyFill="1" applyBorder="1"/>
    <xf numFmtId="0" fontId="8" fillId="0" borderId="114" xfId="0" applyFont="1" applyBorder="1"/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</xf>
    <xf numFmtId="0" fontId="23" fillId="0" borderId="56" xfId="8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top"/>
      <protection locked="0"/>
    </xf>
    <xf numFmtId="0" fontId="0" fillId="30" borderId="0" xfId="0" applyFill="1"/>
    <xf numFmtId="0" fontId="19" fillId="19" borderId="13" xfId="0" applyFont="1" applyFill="1" applyBorder="1" applyAlignment="1" applyProtection="1">
      <alignment horizontal="right" vertical="top"/>
    </xf>
    <xf numFmtId="0" fontId="6" fillId="0" borderId="46" xfId="0" applyFont="1" applyFill="1" applyBorder="1" applyProtection="1"/>
    <xf numFmtId="0" fontId="8" fillId="0" borderId="29" xfId="0" applyFont="1" applyBorder="1"/>
    <xf numFmtId="0" fontId="8" fillId="0" borderId="6" xfId="0" applyFont="1" applyBorder="1"/>
    <xf numFmtId="3" fontId="8" fillId="7" borderId="72" xfId="0" applyNumberFormat="1" applyFont="1" applyFill="1" applyBorder="1" applyAlignment="1">
      <alignment horizontal="center"/>
    </xf>
    <xf numFmtId="3" fontId="8" fillId="7" borderId="77" xfId="0" applyNumberFormat="1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 applyAlignment="1">
      <alignment horizontal="right"/>
    </xf>
    <xf numFmtId="0" fontId="13" fillId="7" borderId="83" xfId="0" applyFont="1" applyFill="1" applyBorder="1"/>
    <xf numFmtId="0" fontId="31" fillId="0" borderId="63" xfId="0" applyFont="1" applyFill="1" applyBorder="1" applyAlignment="1" applyProtection="1">
      <alignment vertical="center"/>
    </xf>
    <xf numFmtId="3" fontId="7" fillId="0" borderId="0" xfId="0" applyNumberFormat="1" applyFont="1" applyFill="1" applyAlignment="1" applyProtection="1">
      <protection locked="0"/>
    </xf>
    <xf numFmtId="9" fontId="7" fillId="0" borderId="0" xfId="9" applyFont="1" applyFill="1" applyProtection="1"/>
    <xf numFmtId="9" fontId="7" fillId="0" borderId="0" xfId="9" applyFont="1" applyAlignment="1" applyProtection="1">
      <alignment vertical="center"/>
    </xf>
    <xf numFmtId="3" fontId="16" fillId="0" borderId="66" xfId="10" applyNumberFormat="1" applyFont="1" applyBorder="1" applyAlignment="1">
      <alignment horizontal="center" vertical="center" wrapText="1"/>
    </xf>
    <xf numFmtId="0" fontId="8" fillId="7" borderId="24" xfId="1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right"/>
    </xf>
    <xf numFmtId="0" fontId="16" fillId="0" borderId="15" xfId="3" applyFont="1" applyBorder="1" applyAlignment="1" applyProtection="1">
      <alignment horizontal="centerContinuous"/>
    </xf>
    <xf numFmtId="0" fontId="16" fillId="0" borderId="16" xfId="3" applyFont="1" applyBorder="1" applyAlignment="1" applyProtection="1">
      <alignment horizontal="centerContinuous"/>
    </xf>
    <xf numFmtId="0" fontId="16" fillId="0" borderId="17" xfId="3" applyFont="1" applyBorder="1" applyAlignment="1" applyProtection="1">
      <alignment horizontal="centerContinuous"/>
    </xf>
    <xf numFmtId="3" fontId="6" fillId="0" borderId="0" xfId="0" applyNumberFormat="1" applyFont="1" applyProtection="1"/>
    <xf numFmtId="3" fontId="7" fillId="10" borderId="19" xfId="0" applyNumberFormat="1" applyFont="1" applyFill="1" applyBorder="1" applyProtection="1"/>
    <xf numFmtId="3" fontId="7" fillId="10" borderId="53" xfId="0" applyNumberFormat="1" applyFont="1" applyFill="1" applyBorder="1" applyProtection="1"/>
    <xf numFmtId="3" fontId="7" fillId="10" borderId="53" xfId="0" applyNumberFormat="1" applyFont="1" applyFill="1" applyBorder="1" applyAlignment="1" applyProtection="1">
      <alignment horizontal="right" indent="1"/>
    </xf>
    <xf numFmtId="3" fontId="7" fillId="0" borderId="24" xfId="0" applyNumberFormat="1" applyFont="1" applyBorder="1" applyProtection="1"/>
    <xf numFmtId="3" fontId="7" fillId="0" borderId="25" xfId="0" applyNumberFormat="1" applyFont="1" applyBorder="1" applyProtection="1"/>
    <xf numFmtId="3" fontId="7" fillId="0" borderId="25" xfId="0" applyNumberFormat="1" applyFont="1" applyBorder="1" applyAlignment="1" applyProtection="1">
      <alignment horizontal="right" indent="1"/>
    </xf>
    <xf numFmtId="0" fontId="8" fillId="0" borderId="115" xfId="0" applyFont="1" applyBorder="1" applyProtection="1"/>
    <xf numFmtId="0" fontId="6" fillId="11" borderId="45" xfId="0" applyFont="1" applyFill="1" applyBorder="1" applyProtection="1"/>
    <xf numFmtId="3" fontId="33" fillId="0" borderId="86" xfId="0" applyNumberFormat="1" applyFont="1" applyFill="1" applyBorder="1" applyProtection="1"/>
    <xf numFmtId="3" fontId="33" fillId="26" borderId="86" xfId="0" applyNumberFormat="1" applyFont="1" applyFill="1" applyBorder="1" applyProtection="1"/>
    <xf numFmtId="3" fontId="7" fillId="10" borderId="42" xfId="0" applyNumberFormat="1" applyFont="1" applyFill="1" applyBorder="1" applyProtection="1"/>
    <xf numFmtId="3" fontId="7" fillId="10" borderId="86" xfId="0" applyNumberFormat="1" applyFont="1" applyFill="1" applyBorder="1" applyProtection="1"/>
    <xf numFmtId="3" fontId="33" fillId="11" borderId="86" xfId="0" applyNumberFormat="1" applyFont="1" applyFill="1" applyBorder="1" applyProtection="1"/>
    <xf numFmtId="0" fontId="6" fillId="11" borderId="46" xfId="0" applyFont="1" applyFill="1" applyBorder="1" applyProtection="1"/>
    <xf numFmtId="165" fontId="7" fillId="10" borderId="43" xfId="0" applyNumberFormat="1" applyFont="1" applyFill="1" applyBorder="1" applyAlignment="1" applyProtection="1">
      <alignment horizontal="center"/>
    </xf>
    <xf numFmtId="0" fontId="6" fillId="0" borderId="116" xfId="0" applyFont="1" applyBorder="1" applyProtection="1"/>
    <xf numFmtId="0" fontId="6" fillId="0" borderId="2" xfId="0" applyFont="1" applyBorder="1" applyProtection="1"/>
    <xf numFmtId="3" fontId="7" fillId="0" borderId="50" xfId="0" applyNumberFormat="1" applyFont="1" applyBorder="1" applyAlignment="1" applyProtection="1">
      <alignment vertical="center"/>
    </xf>
    <xf numFmtId="9" fontId="7" fillId="0" borderId="54" xfId="0" applyNumberFormat="1" applyFont="1" applyBorder="1" applyAlignment="1" applyProtection="1">
      <alignment horizontal="center" vertical="center"/>
    </xf>
    <xf numFmtId="0" fontId="8" fillId="0" borderId="117" xfId="0" applyFont="1" applyFill="1" applyBorder="1" applyProtection="1"/>
    <xf numFmtId="0" fontId="8" fillId="0" borderId="118" xfId="0" applyFont="1" applyFill="1" applyBorder="1" applyProtection="1"/>
    <xf numFmtId="3" fontId="8" fillId="0" borderId="119" xfId="0" applyNumberFormat="1" applyFont="1" applyFill="1" applyBorder="1" applyProtection="1"/>
    <xf numFmtId="9" fontId="8" fillId="0" borderId="119" xfId="9" applyFont="1" applyFill="1" applyBorder="1" applyAlignment="1" applyProtection="1">
      <alignment horizontal="right"/>
    </xf>
    <xf numFmtId="0" fontId="16" fillId="0" borderId="18" xfId="3" applyFont="1" applyBorder="1" applyAlignment="1" applyProtection="1">
      <alignment horizontal="centerContinuous"/>
    </xf>
    <xf numFmtId="3" fontId="7" fillId="10" borderId="86" xfId="0" applyNumberFormat="1" applyFont="1" applyFill="1" applyBorder="1" applyAlignment="1" applyProtection="1">
      <alignment horizontal="right"/>
    </xf>
    <xf numFmtId="0" fontId="6" fillId="11" borderId="0" xfId="0" applyFont="1" applyFill="1" applyProtection="1"/>
    <xf numFmtId="0" fontId="6" fillId="11" borderId="0" xfId="0" applyFont="1" applyFill="1" applyBorder="1" applyProtection="1"/>
    <xf numFmtId="0" fontId="6" fillId="0" borderId="120" xfId="0" applyFont="1" applyBorder="1" applyProtection="1"/>
    <xf numFmtId="3" fontId="7" fillId="26" borderId="86" xfId="0" applyNumberFormat="1" applyFont="1" applyFill="1" applyBorder="1" applyAlignment="1" applyProtection="1">
      <alignment horizontal="right"/>
    </xf>
    <xf numFmtId="0" fontId="6" fillId="0" borderId="120" xfId="0" applyFont="1" applyFill="1" applyBorder="1" applyProtection="1"/>
    <xf numFmtId="0" fontId="0" fillId="0" borderId="116" xfId="0" applyBorder="1" applyProtection="1"/>
    <xf numFmtId="3" fontId="7" fillId="0" borderId="50" xfId="0" applyNumberFormat="1" applyFont="1" applyBorder="1" applyAlignment="1" applyProtection="1">
      <alignment horizontal="right" vertical="center"/>
    </xf>
    <xf numFmtId="165" fontId="6" fillId="0" borderId="0" xfId="0" applyNumberFormat="1" applyFont="1" applyProtection="1"/>
    <xf numFmtId="0" fontId="8" fillId="0" borderId="121" xfId="0" applyFont="1" applyFill="1" applyBorder="1" applyProtection="1"/>
    <xf numFmtId="0" fontId="8" fillId="0" borderId="122" xfId="0" applyFont="1" applyFill="1" applyBorder="1" applyProtection="1"/>
    <xf numFmtId="0" fontId="8" fillId="0" borderId="123" xfId="0" applyFont="1" applyFill="1" applyBorder="1" applyProtection="1"/>
    <xf numFmtId="3" fontId="8" fillId="0" borderId="124" xfId="0" applyNumberFormat="1" applyFont="1" applyFill="1" applyBorder="1" applyProtection="1"/>
    <xf numFmtId="9" fontId="8" fillId="0" borderId="124" xfId="9" applyFont="1" applyFill="1" applyBorder="1" applyProtection="1"/>
    <xf numFmtId="4" fontId="8" fillId="0" borderId="124" xfId="0" applyNumberFormat="1" applyFont="1" applyFill="1" applyBorder="1" applyProtection="1"/>
    <xf numFmtId="9" fontId="8" fillId="0" borderId="124" xfId="9" applyFont="1" applyFill="1" applyBorder="1" applyAlignment="1" applyProtection="1">
      <alignment horizontal="right"/>
    </xf>
    <xf numFmtId="0" fontId="8" fillId="0" borderId="124" xfId="0" applyFont="1" applyBorder="1"/>
    <xf numFmtId="0" fontId="8" fillId="0" borderId="121" xfId="0" applyFont="1" applyBorder="1"/>
    <xf numFmtId="9" fontId="13" fillId="7" borderId="125" xfId="9" applyFont="1" applyFill="1" applyBorder="1"/>
    <xf numFmtId="0" fontId="14" fillId="0" borderId="126" xfId="0" applyFont="1" applyBorder="1" applyAlignment="1">
      <alignment horizontal="left"/>
    </xf>
    <xf numFmtId="9" fontId="8" fillId="7" borderId="127" xfId="9" applyFont="1" applyFill="1" applyBorder="1" applyAlignment="1">
      <alignment horizontal="center"/>
    </xf>
    <xf numFmtId="9" fontId="0" fillId="0" borderId="127" xfId="9" applyFont="1" applyBorder="1" applyAlignment="1">
      <alignment horizontal="right"/>
    </xf>
    <xf numFmtId="9" fontId="0" fillId="0" borderId="128" xfId="9" applyFont="1" applyBorder="1" applyAlignment="1">
      <alignment horizontal="right"/>
    </xf>
    <xf numFmtId="9" fontId="0" fillId="0" borderId="116" xfId="9" applyFont="1" applyBorder="1" applyAlignment="1">
      <alignment horizontal="right"/>
    </xf>
    <xf numFmtId="0" fontId="8" fillId="0" borderId="121" xfId="0" applyFont="1" applyFill="1" applyBorder="1"/>
    <xf numFmtId="0" fontId="8" fillId="0" borderId="122" xfId="0" applyFont="1" applyFill="1" applyBorder="1"/>
    <xf numFmtId="3" fontId="8" fillId="0" borderId="124" xfId="0" applyNumberFormat="1" applyFont="1" applyFill="1" applyBorder="1"/>
    <xf numFmtId="9" fontId="8" fillId="0" borderId="124" xfId="9" applyFont="1" applyFill="1" applyBorder="1"/>
    <xf numFmtId="0" fontId="14" fillId="0" borderId="129" xfId="0" applyFont="1" applyBorder="1" applyAlignment="1">
      <alignment horizontal="left"/>
    </xf>
    <xf numFmtId="9" fontId="8" fillId="7" borderId="130" xfId="9" applyFont="1" applyFill="1" applyBorder="1" applyAlignment="1">
      <alignment horizontal="center"/>
    </xf>
    <xf numFmtId="9" fontId="0" fillId="0" borderId="130" xfId="9" applyFont="1" applyBorder="1" applyAlignment="1">
      <alignment horizontal="right"/>
    </xf>
    <xf numFmtId="165" fontId="6" fillId="0" borderId="0" xfId="9" applyNumberFormat="1" applyFont="1"/>
    <xf numFmtId="0" fontId="8" fillId="0" borderId="131" xfId="0" applyFont="1" applyFill="1" applyBorder="1"/>
    <xf numFmtId="0" fontId="8" fillId="0" borderId="132" xfId="0" applyFont="1" applyFill="1" applyBorder="1"/>
    <xf numFmtId="3" fontId="8" fillId="0" borderId="133" xfId="0" applyNumberFormat="1" applyFont="1" applyFill="1" applyBorder="1"/>
    <xf numFmtId="9" fontId="8" fillId="0" borderId="133" xfId="9" applyFont="1" applyFill="1" applyBorder="1"/>
    <xf numFmtId="9" fontId="13" fillId="7" borderId="134" xfId="9" applyFont="1" applyFill="1" applyBorder="1"/>
    <xf numFmtId="9" fontId="6" fillId="0" borderId="0" xfId="9" applyFont="1"/>
    <xf numFmtId="9" fontId="0" fillId="0" borderId="135" xfId="9" applyFont="1" applyBorder="1" applyAlignment="1">
      <alignment horizontal="right"/>
    </xf>
    <xf numFmtId="0" fontId="9" fillId="2" borderId="136" xfId="5" applyFont="1" applyFill="1" applyBorder="1" applyAlignment="1" applyProtection="1"/>
    <xf numFmtId="0" fontId="9" fillId="2" borderId="136" xfId="5" applyFont="1" applyFill="1" applyBorder="1" applyAlignment="1" applyProtection="1">
      <alignment horizontal="right"/>
    </xf>
    <xf numFmtId="0" fontId="9" fillId="2" borderId="136" xfId="5" quotePrefix="1" applyNumberFormat="1" applyFont="1" applyFill="1" applyBorder="1" applyAlignment="1" applyProtection="1"/>
    <xf numFmtId="164" fontId="9" fillId="2" borderId="136" xfId="5" applyNumberFormat="1" applyFont="1" applyFill="1" applyBorder="1" applyAlignment="1" applyProtection="1">
      <alignment horizontal="right"/>
    </xf>
    <xf numFmtId="164" fontId="9" fillId="27" borderId="136" xfId="5" applyNumberFormat="1" applyFont="1" applyFill="1" applyBorder="1" applyAlignment="1" applyProtection="1">
      <alignment horizontal="right"/>
    </xf>
    <xf numFmtId="0" fontId="9" fillId="17" borderId="136" xfId="5" applyFont="1" applyFill="1" applyBorder="1" applyAlignment="1" applyProtection="1"/>
    <xf numFmtId="0" fontId="9" fillId="17" borderId="136" xfId="5" applyFont="1" applyFill="1" applyBorder="1" applyAlignment="1" applyProtection="1">
      <alignment horizontal="right"/>
    </xf>
    <xf numFmtId="0" fontId="9" fillId="17" borderId="136" xfId="5" quotePrefix="1" applyNumberFormat="1" applyFont="1" applyFill="1" applyBorder="1" applyAlignment="1" applyProtection="1"/>
    <xf numFmtId="164" fontId="9" fillId="17" borderId="136" xfId="5" applyNumberFormat="1" applyFont="1" applyFill="1" applyBorder="1" applyAlignment="1" applyProtection="1">
      <alignment horizontal="right"/>
    </xf>
    <xf numFmtId="0" fontId="10" fillId="4" borderId="136" xfId="5" applyFont="1" applyFill="1" applyBorder="1" applyAlignment="1" applyProtection="1"/>
    <xf numFmtId="0" fontId="10" fillId="4" borderId="136" xfId="5" applyFont="1" applyFill="1" applyBorder="1" applyAlignment="1" applyProtection="1">
      <alignment horizontal="right"/>
    </xf>
    <xf numFmtId="0" fontId="10" fillId="4" borderId="136" xfId="5" quotePrefix="1" applyNumberFormat="1" applyFont="1" applyFill="1" applyBorder="1" applyAlignment="1" applyProtection="1"/>
    <xf numFmtId="164" fontId="10" fillId="4" borderId="136" xfId="5" applyNumberFormat="1" applyFont="1" applyFill="1" applyBorder="1" applyAlignment="1" applyProtection="1">
      <alignment horizontal="right"/>
    </xf>
    <xf numFmtId="0" fontId="10" fillId="4" borderId="136" xfId="5" applyNumberFormat="1" applyFont="1" applyFill="1" applyBorder="1" applyAlignment="1" applyProtection="1"/>
    <xf numFmtId="0" fontId="18" fillId="4" borderId="136" xfId="5" applyFont="1" applyFill="1" applyBorder="1" applyAlignment="1" applyProtection="1">
      <alignment horizontal="right"/>
    </xf>
    <xf numFmtId="164" fontId="10" fillId="4" borderId="137" xfId="5" applyNumberFormat="1" applyFont="1" applyFill="1" applyBorder="1" applyAlignment="1" applyProtection="1">
      <alignment horizontal="right"/>
    </xf>
    <xf numFmtId="0" fontId="10" fillId="20" borderId="136" xfId="5" applyFont="1" applyFill="1" applyBorder="1" applyAlignment="1" applyProtection="1"/>
    <xf numFmtId="0" fontId="10" fillId="20" borderId="136" xfId="5" applyFont="1" applyFill="1" applyBorder="1" applyAlignment="1" applyProtection="1">
      <alignment horizontal="right"/>
    </xf>
    <xf numFmtId="0" fontId="10" fillId="20" borderId="136" xfId="5" quotePrefix="1" applyNumberFormat="1" applyFont="1" applyFill="1" applyBorder="1" applyAlignment="1" applyProtection="1"/>
    <xf numFmtId="0" fontId="10" fillId="20" borderId="138" xfId="5" applyFont="1" applyFill="1" applyBorder="1" applyAlignment="1" applyProtection="1"/>
    <xf numFmtId="164" fontId="10" fillId="20" borderId="139" xfId="5" applyNumberFormat="1" applyFont="1" applyFill="1" applyBorder="1" applyAlignment="1" applyProtection="1">
      <alignment horizontal="right"/>
    </xf>
    <xf numFmtId="0" fontId="10" fillId="20" borderId="140" xfId="5" applyFont="1" applyFill="1" applyBorder="1" applyAlignment="1" applyProtection="1">
      <alignment horizontal="right"/>
    </xf>
    <xf numFmtId="0" fontId="10" fillId="29" borderId="136" xfId="5" applyFont="1" applyFill="1" applyBorder="1" applyAlignment="1" applyProtection="1"/>
    <xf numFmtId="0" fontId="10" fillId="29" borderId="136" xfId="5" applyFont="1" applyFill="1" applyBorder="1" applyAlignment="1" applyProtection="1">
      <alignment horizontal="right"/>
    </xf>
    <xf numFmtId="0" fontId="10" fillId="29" borderId="136" xfId="5" quotePrefix="1" applyNumberFormat="1" applyFont="1" applyFill="1" applyBorder="1" applyAlignment="1" applyProtection="1"/>
    <xf numFmtId="0" fontId="10" fillId="29" borderId="138" xfId="5" applyFont="1" applyFill="1" applyBorder="1" applyAlignment="1" applyProtection="1"/>
    <xf numFmtId="164" fontId="10" fillId="29" borderId="139" xfId="5" applyNumberFormat="1" applyFont="1" applyFill="1" applyBorder="1" applyAlignment="1" applyProtection="1">
      <alignment horizontal="right"/>
    </xf>
    <xf numFmtId="0" fontId="10" fillId="29" borderId="140" xfId="5" applyFont="1" applyFill="1" applyBorder="1" applyAlignment="1" applyProtection="1">
      <alignment horizontal="right"/>
    </xf>
    <xf numFmtId="0" fontId="9" fillId="22" borderId="136" xfId="5" applyFont="1" applyFill="1" applyBorder="1" applyAlignment="1" applyProtection="1"/>
    <xf numFmtId="0" fontId="9" fillId="22" borderId="136" xfId="5" applyFont="1" applyFill="1" applyBorder="1" applyAlignment="1" applyProtection="1">
      <alignment horizontal="right"/>
    </xf>
    <xf numFmtId="0" fontId="9" fillId="22" borderId="136" xfId="5" quotePrefix="1" applyNumberFormat="1" applyFont="1" applyFill="1" applyBorder="1" applyAlignment="1" applyProtection="1"/>
    <xf numFmtId="0" fontId="9" fillId="22" borderId="136" xfId="5" applyFont="1" applyFill="1" applyBorder="1" applyAlignment="1" applyProtection="1">
      <alignment vertical="top"/>
    </xf>
    <xf numFmtId="164" fontId="9" fillId="22" borderId="136" xfId="5" applyNumberFormat="1" applyFont="1" applyFill="1" applyBorder="1" applyAlignment="1" applyProtection="1">
      <alignment horizontal="right"/>
    </xf>
    <xf numFmtId="0" fontId="9" fillId="22" borderId="137" xfId="5" applyFont="1" applyFill="1" applyBorder="1" applyAlignment="1" applyProtection="1"/>
    <xf numFmtId="0" fontId="9" fillId="22" borderId="137" xfId="5" applyFont="1" applyFill="1" applyBorder="1" applyAlignment="1" applyProtection="1">
      <alignment horizontal="right"/>
    </xf>
    <xf numFmtId="0" fontId="9" fillId="22" borderId="137" xfId="5" quotePrefix="1" applyNumberFormat="1" applyFont="1" applyFill="1" applyBorder="1" applyAlignment="1" applyProtection="1"/>
    <xf numFmtId="0" fontId="9" fillId="22" borderId="137" xfId="5" applyFont="1" applyFill="1" applyBorder="1" applyAlignment="1" applyProtection="1">
      <alignment vertical="top"/>
    </xf>
    <xf numFmtId="164" fontId="9" fillId="22" borderId="137" xfId="5" applyNumberFormat="1" applyFont="1" applyFill="1" applyBorder="1" applyAlignment="1" applyProtection="1">
      <alignment horizontal="right"/>
    </xf>
    <xf numFmtId="0" fontId="31" fillId="0" borderId="63" xfId="0" applyFont="1" applyFill="1" applyBorder="1" applyAlignment="1" applyProtection="1">
      <alignment horizontal="right" vertical="center"/>
    </xf>
    <xf numFmtId="170" fontId="31" fillId="0" borderId="63" xfId="0" applyNumberFormat="1" applyFont="1" applyFill="1" applyBorder="1" applyAlignment="1" applyProtection="1">
      <alignment horizontal="right" vertical="center"/>
    </xf>
    <xf numFmtId="0" fontId="23" fillId="12" borderId="56" xfId="8" applyFont="1" applyFill="1" applyBorder="1" applyAlignment="1" applyProtection="1">
      <alignment horizontal="left" vertical="top" wrapText="1"/>
    </xf>
    <xf numFmtId="0" fontId="23" fillId="12" borderId="56" xfId="8" applyFont="1" applyFill="1" applyBorder="1" applyAlignment="1" applyProtection="1">
      <alignment horizontal="center" vertical="top" wrapText="1"/>
    </xf>
    <xf numFmtId="0" fontId="28" fillId="0" borderId="136" xfId="0" applyFont="1" applyFill="1" applyBorder="1" applyAlignment="1" applyProtection="1">
      <alignment vertical="top"/>
      <protection locked="0"/>
    </xf>
    <xf numFmtId="0" fontId="6" fillId="0" borderId="136" xfId="0" applyFont="1" applyFill="1" applyBorder="1" applyAlignment="1" applyProtection="1">
      <alignment horizontal="center" vertical="top"/>
      <protection locked="0"/>
    </xf>
    <xf numFmtId="0" fontId="28" fillId="0" borderId="136" xfId="0" applyFont="1" applyFill="1" applyBorder="1" applyAlignment="1" applyProtection="1">
      <alignment horizontal="center" vertical="top"/>
      <protection locked="0"/>
    </xf>
    <xf numFmtId="3" fontId="28" fillId="0" borderId="136" xfId="7" applyNumberFormat="1" applyFont="1" applyFill="1" applyBorder="1" applyAlignment="1" applyProtection="1">
      <alignment horizontal="right" vertical="top"/>
    </xf>
    <xf numFmtId="171" fontId="6" fillId="0" borderId="136" xfId="1" applyNumberFormat="1" applyFont="1" applyFill="1" applyBorder="1" applyAlignment="1" applyProtection="1">
      <alignment horizontal="right" vertical="top"/>
      <protection locked="0"/>
    </xf>
    <xf numFmtId="171" fontId="28" fillId="0" borderId="136" xfId="1" applyNumberFormat="1" applyFont="1" applyFill="1" applyBorder="1" applyAlignment="1" applyProtection="1">
      <alignment horizontal="right" vertical="top"/>
      <protection locked="0"/>
    </xf>
    <xf numFmtId="168" fontId="6" fillId="0" borderId="136" xfId="7" applyNumberFormat="1" applyFont="1" applyFill="1" applyBorder="1" applyAlignment="1" applyProtection="1">
      <alignment horizontal="right" vertical="top"/>
      <protection locked="0"/>
    </xf>
    <xf numFmtId="3" fontId="6" fillId="0" borderId="136" xfId="7" applyNumberFormat="1" applyFont="1" applyFill="1" applyBorder="1" applyAlignment="1" applyProtection="1">
      <alignment horizontal="right" vertical="top"/>
    </xf>
    <xf numFmtId="0" fontId="6" fillId="0" borderId="136" xfId="0" applyFont="1" applyFill="1" applyBorder="1" applyAlignment="1" applyProtection="1">
      <alignment horizontal="left" vertical="top"/>
      <protection locked="0"/>
    </xf>
    <xf numFmtId="0" fontId="6" fillId="0" borderId="136" xfId="7" applyFont="1" applyFill="1" applyBorder="1" applyAlignment="1" applyProtection="1">
      <alignment vertical="top"/>
    </xf>
    <xf numFmtId="0" fontId="8" fillId="7" borderId="141" xfId="10" applyFont="1" applyFill="1" applyBorder="1" applyAlignment="1">
      <alignment horizontal="center" wrapText="1"/>
    </xf>
    <xf numFmtId="0" fontId="8" fillId="7" borderId="141" xfId="10" applyFont="1" applyFill="1" applyBorder="1"/>
    <xf numFmtId="0" fontId="8" fillId="7" borderId="141" xfId="10" applyFont="1" applyFill="1" applyBorder="1" applyAlignment="1">
      <alignment horizontal="center"/>
    </xf>
    <xf numFmtId="0" fontId="6" fillId="0" borderId="141" xfId="10" applyFill="1" applyBorder="1" applyAlignment="1">
      <alignment horizontal="left" indent="1"/>
    </xf>
    <xf numFmtId="0" fontId="28" fillId="0" borderId="141" xfId="10" applyFont="1" applyFill="1" applyBorder="1" applyAlignment="1">
      <alignment horizontal="right"/>
    </xf>
    <xf numFmtId="3" fontId="28" fillId="0" borderId="141" xfId="32" applyNumberFormat="1" applyFont="1" applyFill="1" applyBorder="1" applyAlignment="1">
      <alignment horizontal="right"/>
    </xf>
    <xf numFmtId="3" fontId="28" fillId="0" borderId="141" xfId="10" applyNumberFormat="1" applyFont="1" applyFill="1" applyBorder="1" applyAlignment="1">
      <alignment horizontal="right"/>
    </xf>
    <xf numFmtId="2" fontId="28" fillId="0" borderId="141" xfId="10" applyNumberFormat="1" applyFont="1" applyFill="1" applyBorder="1" applyAlignment="1">
      <alignment horizontal="right"/>
    </xf>
    <xf numFmtId="173" fontId="28" fillId="0" borderId="141" xfId="10" applyNumberFormat="1" applyFont="1" applyFill="1" applyBorder="1" applyAlignment="1">
      <alignment horizontal="right"/>
    </xf>
    <xf numFmtId="0" fontId="6" fillId="0" borderId="144" xfId="10" applyFill="1" applyBorder="1" applyAlignment="1">
      <alignment horizontal="left" indent="1"/>
    </xf>
    <xf numFmtId="0" fontId="28" fillId="0" borderId="144" xfId="10" applyFont="1" applyBorder="1" applyAlignment="1">
      <alignment horizontal="center"/>
    </xf>
    <xf numFmtId="172" fontId="28" fillId="0" borderId="144" xfId="32" applyNumberFormat="1" applyFont="1" applyBorder="1" applyAlignment="1">
      <alignment horizontal="center"/>
    </xf>
    <xf numFmtId="0" fontId="28" fillId="0" borderId="144" xfId="10" applyFont="1" applyFill="1" applyBorder="1" applyAlignment="1">
      <alignment horizontal="center"/>
    </xf>
    <xf numFmtId="3" fontId="28" fillId="0" borderId="144" xfId="10" applyNumberFormat="1" applyFont="1" applyBorder="1" applyAlignment="1">
      <alignment horizontal="center"/>
    </xf>
    <xf numFmtId="1" fontId="28" fillId="0" borderId="144" xfId="10" applyNumberFormat="1" applyFont="1" applyFill="1" applyBorder="1" applyAlignment="1">
      <alignment horizontal="center"/>
    </xf>
    <xf numFmtId="2" fontId="28" fillId="0" borderId="144" xfId="10" applyNumberFormat="1" applyFont="1" applyBorder="1" applyAlignment="1">
      <alignment horizontal="center"/>
    </xf>
    <xf numFmtId="0" fontId="36" fillId="7" borderId="141" xfId="10" applyFont="1" applyFill="1" applyBorder="1" applyAlignment="1">
      <alignment horizontal="center" wrapText="1"/>
    </xf>
    <xf numFmtId="0" fontId="36" fillId="7" borderId="141" xfId="10" applyFont="1" applyFill="1" applyBorder="1" applyAlignment="1">
      <alignment horizontal="center"/>
    </xf>
    <xf numFmtId="0" fontId="36" fillId="7" borderId="141" xfId="10" applyFont="1" applyFill="1" applyBorder="1"/>
    <xf numFmtId="2" fontId="36" fillId="7" borderId="141" xfId="10" applyNumberFormat="1" applyFont="1" applyFill="1" applyBorder="1" applyAlignment="1">
      <alignment horizontal="center" wrapText="1"/>
    </xf>
    <xf numFmtId="0" fontId="8" fillId="7" borderId="141" xfId="10" applyFont="1" applyFill="1" applyBorder="1" applyAlignment="1">
      <alignment horizontal="left" wrapText="1" indent="1"/>
    </xf>
    <xf numFmtId="173" fontId="28" fillId="0" borderId="141" xfId="31" applyNumberFormat="1" applyFont="1" applyFill="1" applyBorder="1" applyAlignment="1">
      <alignment horizontal="right"/>
    </xf>
    <xf numFmtId="171" fontId="28" fillId="0" borderId="141" xfId="10" applyNumberFormat="1" applyFont="1" applyFill="1" applyBorder="1" applyAlignment="1">
      <alignment horizontal="right"/>
    </xf>
    <xf numFmtId="0" fontId="8" fillId="7" borderId="142" xfId="10" applyFont="1" applyFill="1" applyBorder="1" applyAlignment="1">
      <alignment horizontal="center" wrapText="1"/>
    </xf>
    <xf numFmtId="0" fontId="6" fillId="0" borderId="141" xfId="10" applyBorder="1" applyAlignment="1">
      <alignment horizontal="center"/>
    </xf>
    <xf numFmtId="0" fontId="6" fillId="0" borderId="141" xfId="10" applyBorder="1"/>
    <xf numFmtId="0" fontId="6" fillId="0" borderId="141" xfId="10" quotePrefix="1" applyFill="1" applyBorder="1" applyAlignment="1">
      <alignment horizontal="left" indent="1"/>
    </xf>
    <xf numFmtId="0" fontId="6" fillId="0" borderId="141" xfId="10" applyFill="1" applyBorder="1" applyAlignment="1">
      <alignment horizontal="right"/>
    </xf>
    <xf numFmtId="3" fontId="6" fillId="0" borderId="141" xfId="10" applyNumberFormat="1" applyFill="1" applyBorder="1" applyAlignment="1">
      <alignment horizontal="right"/>
    </xf>
    <xf numFmtId="2" fontId="6" fillId="0" borderId="141" xfId="10" applyNumberFormat="1" applyFill="1" applyBorder="1" applyAlignment="1">
      <alignment horizontal="right"/>
    </xf>
    <xf numFmtId="173" fontId="6" fillId="0" borderId="141" xfId="10" applyNumberFormat="1" applyFill="1" applyBorder="1" applyAlignment="1">
      <alignment horizontal="right"/>
    </xf>
    <xf numFmtId="175" fontId="6" fillId="0" borderId="141" xfId="10" applyNumberFormat="1" applyFill="1" applyBorder="1" applyAlignment="1">
      <alignment horizontal="right"/>
    </xf>
    <xf numFmtId="173" fontId="6" fillId="0" borderId="141" xfId="10" applyNumberFormat="1" applyFont="1" applyFill="1" applyBorder="1" applyAlignment="1">
      <alignment horizontal="right"/>
    </xf>
    <xf numFmtId="173" fontId="6" fillId="0" borderId="141" xfId="31" quotePrefix="1" applyNumberFormat="1" applyFont="1" applyFill="1" applyBorder="1" applyAlignment="1">
      <alignment horizontal="right"/>
    </xf>
    <xf numFmtId="173" fontId="6" fillId="31" borderId="141" xfId="10" applyNumberFormat="1" applyFill="1" applyBorder="1" applyAlignment="1">
      <alignment horizontal="right"/>
    </xf>
    <xf numFmtId="173" fontId="6" fillId="32" borderId="141" xfId="10" applyNumberFormat="1" applyFill="1" applyBorder="1" applyAlignment="1">
      <alignment horizontal="right"/>
    </xf>
    <xf numFmtId="0" fontId="6" fillId="0" borderId="141" xfId="10" applyBorder="1" applyAlignment="1">
      <alignment horizontal="center" wrapText="1"/>
    </xf>
    <xf numFmtId="0" fontId="6" fillId="0" borderId="144" xfId="10" applyBorder="1"/>
    <xf numFmtId="0" fontId="6" fillId="0" borderId="145" xfId="10" applyBorder="1"/>
    <xf numFmtId="0" fontId="6" fillId="0" borderId="141" xfId="10" applyFill="1" applyBorder="1" applyAlignment="1">
      <alignment horizontal="center"/>
    </xf>
    <xf numFmtId="0" fontId="6" fillId="0" borderId="141" xfId="10" applyFill="1" applyBorder="1"/>
    <xf numFmtId="44" fontId="6" fillId="0" borderId="141" xfId="31" applyFill="1" applyBorder="1"/>
    <xf numFmtId="0" fontId="6" fillId="0" borderId="143" xfId="10" applyFill="1" applyBorder="1"/>
    <xf numFmtId="0" fontId="6" fillId="0" borderId="144" xfId="10" applyFill="1" applyBorder="1"/>
    <xf numFmtId="0" fontId="6" fillId="0" borderId="145" xfId="10" applyFill="1" applyBorder="1"/>
    <xf numFmtId="0" fontId="19" fillId="0" borderId="0" xfId="2" applyFont="1" applyAlignment="1" applyProtection="1">
      <alignment horizontal="center"/>
    </xf>
    <xf numFmtId="0" fontId="15" fillId="0" borderId="0" xfId="2" applyFont="1" applyAlignment="1" applyProtection="1">
      <alignment horizontal="center"/>
    </xf>
    <xf numFmtId="0" fontId="7" fillId="0" borderId="0" xfId="2" applyFont="1" applyFill="1" applyAlignment="1" applyProtection="1">
      <alignment horizontal="center"/>
    </xf>
    <xf numFmtId="3" fontId="16" fillId="0" borderId="66" xfId="10" applyNumberFormat="1" applyFont="1" applyBorder="1" applyAlignment="1">
      <alignment horizontal="center" vertical="center" wrapText="1"/>
    </xf>
    <xf numFmtId="3" fontId="16" fillId="0" borderId="67" xfId="10" applyNumberFormat="1" applyFont="1" applyBorder="1" applyAlignment="1">
      <alignment horizontal="center" vertical="center" wrapText="1"/>
    </xf>
    <xf numFmtId="3" fontId="16" fillId="0" borderId="87" xfId="10" applyNumberFormat="1" applyFont="1" applyBorder="1" applyAlignment="1">
      <alignment horizontal="center" vertical="center" wrapText="1"/>
    </xf>
    <xf numFmtId="0" fontId="0" fillId="0" borderId="0" xfId="0" applyFill="1" applyAlignment="1" applyProtection="1"/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9" fontId="0" fillId="0" borderId="68" xfId="9" applyFont="1" applyBorder="1" applyAlignment="1">
      <alignment horizontal="center"/>
    </xf>
    <xf numFmtId="9" fontId="0" fillId="0" borderId="69" xfId="9" applyFont="1" applyBorder="1" applyAlignment="1">
      <alignment horizontal="center"/>
    </xf>
    <xf numFmtId="0" fontId="15" fillId="0" borderId="0" xfId="2" applyFont="1" applyAlignment="1">
      <alignment horizontal="center"/>
    </xf>
    <xf numFmtId="9" fontId="8" fillId="0" borderId="109" xfId="9" applyFont="1" applyFill="1" applyBorder="1" applyAlignment="1">
      <alignment horizontal="center"/>
    </xf>
    <xf numFmtId="9" fontId="8" fillId="0" borderId="110" xfId="9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9" fontId="8" fillId="0" borderId="121" xfId="9" applyFont="1" applyFill="1" applyBorder="1" applyAlignment="1">
      <alignment horizontal="center"/>
    </xf>
    <xf numFmtId="9" fontId="8" fillId="0" borderId="122" xfId="9" applyFont="1" applyFill="1" applyBorder="1" applyAlignment="1">
      <alignment horizontal="center"/>
    </xf>
    <xf numFmtId="9" fontId="8" fillId="0" borderId="103" xfId="9" applyFont="1" applyFill="1" applyBorder="1" applyAlignment="1">
      <alignment horizontal="center"/>
    </xf>
    <xf numFmtId="9" fontId="8" fillId="0" borderId="104" xfId="9" applyFont="1" applyFill="1" applyBorder="1" applyAlignment="1">
      <alignment horizontal="center"/>
    </xf>
    <xf numFmtId="9" fontId="8" fillId="0" borderId="111" xfId="9" applyFont="1" applyFill="1" applyBorder="1" applyAlignment="1">
      <alignment horizontal="center"/>
    </xf>
    <xf numFmtId="9" fontId="8" fillId="0" borderId="112" xfId="9" applyFont="1" applyFill="1" applyBorder="1" applyAlignment="1">
      <alignment horizontal="center"/>
    </xf>
    <xf numFmtId="9" fontId="8" fillId="0" borderId="131" xfId="9" applyFont="1" applyFill="1" applyBorder="1" applyAlignment="1">
      <alignment horizontal="center"/>
    </xf>
    <xf numFmtId="9" fontId="8" fillId="0" borderId="132" xfId="9" applyFont="1" applyFill="1" applyBorder="1" applyAlignment="1">
      <alignment horizontal="center"/>
    </xf>
    <xf numFmtId="0" fontId="8" fillId="7" borderId="141" xfId="10" applyFont="1" applyFill="1" applyBorder="1" applyAlignment="1">
      <alignment horizontal="left" wrapText="1" indent="1"/>
    </xf>
    <xf numFmtId="0" fontId="36" fillId="7" borderId="141" xfId="10" applyFont="1" applyFill="1" applyBorder="1" applyAlignment="1">
      <alignment horizontal="center"/>
    </xf>
    <xf numFmtId="0" fontId="19" fillId="0" borderId="0" xfId="10" applyFont="1" applyAlignment="1">
      <alignment horizontal="center"/>
    </xf>
    <xf numFmtId="0" fontId="8" fillId="7" borderId="141" xfId="10" applyFont="1" applyFill="1" applyBorder="1" applyAlignment="1">
      <alignment horizontal="center" wrapText="1"/>
    </xf>
    <xf numFmtId="0" fontId="8" fillId="7" borderId="142" xfId="10" applyFont="1" applyFill="1" applyBorder="1" applyAlignment="1">
      <alignment horizontal="center" wrapText="1"/>
    </xf>
    <xf numFmtId="0" fontId="8" fillId="7" borderId="24" xfId="10" applyFont="1" applyFill="1" applyBorder="1" applyAlignment="1">
      <alignment horizontal="center" wrapText="1"/>
    </xf>
    <xf numFmtId="0" fontId="8" fillId="7" borderId="143" xfId="10" applyFont="1" applyFill="1" applyBorder="1" applyAlignment="1">
      <alignment horizontal="center" wrapText="1"/>
    </xf>
    <xf numFmtId="0" fontId="8" fillId="7" borderId="144" xfId="10" applyFont="1" applyFill="1" applyBorder="1" applyAlignment="1">
      <alignment horizontal="center" wrapText="1"/>
    </xf>
    <xf numFmtId="0" fontId="8" fillId="7" borderId="145" xfId="10" applyFont="1" applyFill="1" applyBorder="1" applyAlignment="1">
      <alignment horizontal="center" wrapText="1"/>
    </xf>
    <xf numFmtId="0" fontId="8" fillId="7" borderId="143" xfId="10" applyFont="1" applyFill="1" applyBorder="1" applyAlignment="1">
      <alignment horizontal="center"/>
    </xf>
    <xf numFmtId="0" fontId="8" fillId="7" borderId="145" xfId="10" applyFont="1" applyFill="1" applyBorder="1" applyAlignment="1">
      <alignment horizontal="center"/>
    </xf>
    <xf numFmtId="0" fontId="6" fillId="0" borderId="141" xfId="10" applyBorder="1" applyAlignment="1">
      <alignment horizontal="center" wrapText="1"/>
    </xf>
    <xf numFmtId="0" fontId="6" fillId="0" borderId="143" xfId="10" applyBorder="1" applyAlignment="1">
      <alignment horizontal="center" wrapText="1"/>
    </xf>
    <xf numFmtId="0" fontId="8" fillId="7" borderId="141" xfId="10" applyFont="1" applyFill="1" applyBorder="1" applyAlignment="1">
      <alignment horizontal="center"/>
    </xf>
  </cellXfs>
  <cellStyles count="33">
    <cellStyle name="Comma" xfId="30" builtinId="3"/>
    <cellStyle name="Comma 2" xfId="18" xr:uid="{00000000-0005-0000-0000-000001000000}"/>
    <cellStyle name="Comma 2 2" xfId="32" xr:uid="{C1381BB5-A556-414D-AE0F-BA47774948F8}"/>
    <cellStyle name="Comma 7" xfId="23" xr:uid="{00000000-0005-0000-0000-000002000000}"/>
    <cellStyle name="Currency" xfId="1" builtinId="4"/>
    <cellStyle name="Currency 2" xfId="19" xr:uid="{00000000-0005-0000-0000-000004000000}"/>
    <cellStyle name="Currency 2 2" xfId="31" xr:uid="{7C37A960-FED1-4A2B-8959-39DA03490C15}"/>
    <cellStyle name="Currency 9" xfId="22" xr:uid="{00000000-0005-0000-0000-000005000000}"/>
    <cellStyle name="Normal" xfId="0" builtinId="0"/>
    <cellStyle name="Normal 11" xfId="21" xr:uid="{00000000-0005-0000-0000-000008000000}"/>
    <cellStyle name="Normal 2" xfId="10" xr:uid="{00000000-0005-0000-0000-000009000000}"/>
    <cellStyle name="Normal 2 11" xfId="27" xr:uid="{00000000-0005-0000-0000-00000A000000}"/>
    <cellStyle name="Normal 2 2" xfId="26" xr:uid="{00000000-0005-0000-0000-00000B000000}"/>
    <cellStyle name="Normal 28" xfId="28" xr:uid="{00000000-0005-0000-0000-00000C000000}"/>
    <cellStyle name="Normal 3" xfId="11" xr:uid="{00000000-0005-0000-0000-00000D000000}"/>
    <cellStyle name="Normal 3 2" xfId="12" xr:uid="{00000000-0005-0000-0000-00000E000000}"/>
    <cellStyle name="Normal 3 2 2" xfId="15" xr:uid="{00000000-0005-0000-0000-00000F000000}"/>
    <cellStyle name="Normal 3 3" xfId="14" xr:uid="{00000000-0005-0000-0000-000010000000}"/>
    <cellStyle name="Normal 34" xfId="29" xr:uid="{00000000-0005-0000-0000-000011000000}"/>
    <cellStyle name="Normal 4" xfId="13" xr:uid="{00000000-0005-0000-0000-000012000000}"/>
    <cellStyle name="Normal 4 2" xfId="16" xr:uid="{00000000-0005-0000-0000-000013000000}"/>
    <cellStyle name="Normal 4 3" xfId="25" xr:uid="{00000000-0005-0000-0000-000014000000}"/>
    <cellStyle name="Normal 5" xfId="17" xr:uid="{00000000-0005-0000-0000-000015000000}"/>
    <cellStyle name="Normal_IRIS - IPL Reg Impact and Spend Report - March 2009 Monthly Internal 05-20-09" xfId="2" xr:uid="{00000000-0005-0000-0000-000017000000}"/>
    <cellStyle name="Normal_IRIS Impacts Jan-Mar 2009 Draft 2" xfId="3" xr:uid="{00000000-0005-0000-0000-000018000000}"/>
    <cellStyle name="Normal_Monthly Data_1" xfId="4" xr:uid="{00000000-0005-0000-0000-000019000000}"/>
    <cellStyle name="Normal_Sheet1" xfId="5" xr:uid="{00000000-0005-0000-0000-00001A000000}"/>
    <cellStyle name="Normal_Sheet1_1" xfId="6" xr:uid="{00000000-0005-0000-0000-00001B000000}"/>
    <cellStyle name="Normal_Sheet1_2" xfId="7" xr:uid="{00000000-0005-0000-0000-00001C000000}"/>
    <cellStyle name="Normal_Sheet1_LOCAL COPY IRIS - IPL Reg Impact and Spend Report - 4-13-2009 Final Submission" xfId="8" xr:uid="{00000000-0005-0000-0000-00001D000000}"/>
    <cellStyle name="Percent" xfId="9" builtinId="5"/>
    <cellStyle name="Percent 2" xfId="20" xr:uid="{00000000-0005-0000-0000-00001F000000}"/>
    <cellStyle name="Percent 8" xfId="24" xr:uid="{00000000-0005-0000-0000-000020000000}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76" formatCode="&quot;$&quot;#,##0.00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76" formatCode="&quot;$&quot;#,##0.00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76" formatCode="&quot;$&quot;#,##0.00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indexed="8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auto="1"/>
        </patternFill>
      </fill>
    </dxf>
    <dxf>
      <alignment horizontal="center" readingOrder="0"/>
    </dxf>
    <dxf>
      <border>
        <right style="thin">
          <color indexed="8"/>
        </right>
      </border>
    </dxf>
    <dxf>
      <border>
        <right style="thin">
          <color indexed="8"/>
        </right>
      </border>
    </dxf>
    <dxf>
      <border>
        <right style="thin">
          <color indexed="8"/>
        </right>
      </border>
    </dxf>
    <dxf>
      <numFmt numFmtId="3" formatCode="#,##0"/>
    </dxf>
    <dxf>
      <alignment horizontal="center" readingOrder="0"/>
    </dxf>
    <dxf>
      <alignment horizontal="general" vertical="center" readingOrder="0"/>
      <border>
        <top style="double">
          <color indexed="8"/>
        </top>
        <bottom style="double">
          <color indexed="8"/>
        </bottom>
      </border>
    </dxf>
    <dxf>
      <alignment horizontal="general" vertical="center" readingOrder="0"/>
      <border>
        <top style="double">
          <color indexed="8"/>
        </top>
        <bottom style="double">
          <color indexed="8"/>
        </bottom>
      </border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alignment horizontal="right" readingOrder="0"/>
    </dxf>
    <dxf>
      <border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/>
      </border>
    </dxf>
    <dxf>
      <fill>
        <patternFill>
          <bgColor auto="1"/>
        </patternFill>
      </fill>
    </dxf>
    <dxf>
      <alignment horizontal="center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numFmt numFmtId="3" formatCode="#,##0"/>
    </dxf>
    <dxf>
      <alignment horizontal="center" readingOrder="0"/>
    </dxf>
    <dxf>
      <alignment horizontal="general" vertical="center" readingOrder="0"/>
      <border>
        <top style="double">
          <color indexed="8"/>
        </top>
        <bottom style="double">
          <color indexed="8"/>
        </bottom>
      </border>
    </dxf>
    <dxf>
      <alignment horizontal="general" vertical="center" readingOrder="0"/>
      <border>
        <top style="double">
          <color indexed="8"/>
        </top>
        <bottom style="double">
          <color indexed="8"/>
        </bottom>
      </border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alignment horizontal="righ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border>
        <right/>
      </border>
    </dxf>
    <dxf>
      <fill>
        <patternFill patternType="none">
          <bgColor auto="1"/>
        </patternFill>
      </fill>
    </dxf>
    <dxf>
      <alignment horizontal="center" readingOrder="0"/>
    </dxf>
    <dxf>
      <numFmt numFmtId="3" formatCode="#,##0"/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alignment horizontal="center" readingOrder="0"/>
    </dxf>
    <dxf>
      <alignment horizontal="general" vertical="center" readingOrder="0"/>
      <border>
        <top style="double">
          <color indexed="8"/>
        </top>
        <bottom style="double">
          <color indexed="8"/>
        </bottom>
      </border>
    </dxf>
    <dxf>
      <alignment horizontal="general" vertical="center" readingOrder="0"/>
      <border>
        <top style="double">
          <color indexed="8"/>
        </top>
        <bottom style="double">
          <color indexed="8"/>
        </bottom>
      </border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alignment horizontal="right" readingOrder="0"/>
    </dxf>
  </dxfs>
  <tableStyles count="0" defaultTableStyle="TableStyleMedium2" defaultPivotStyle="PivotStyleLight16"/>
  <colors>
    <mruColors>
      <color rgb="FF99FF99"/>
      <color rgb="FFFF00FF"/>
      <color rgb="FFFFA7FF"/>
      <color rgb="FFCC99FF"/>
      <color rgb="FFFF33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pivotCache/pivotCacheDefinition1.xml" Type="http://schemas.openxmlformats.org/officeDocument/2006/relationships/pivotCacheDefinition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16" Target="../customXml/item1.xml" Type="http://schemas.openxmlformats.org/officeDocument/2006/relationships/customXml"/><Relationship Id="rId17" Target="../customXml/item2.xml" Type="http://schemas.openxmlformats.org/officeDocument/2006/relationships/customXml"/><Relationship Id="rId18" Target="../customXml/item3.xml" Type="http://schemas.openxmlformats.org/officeDocument/2006/relationships/customXml"/><Relationship Id="rId19" Target="../customXml/item4.xml" Type="http://schemas.openxmlformats.org/officeDocument/2006/relationships/customXml"/><Relationship Id="rId2" Target="worksheets/sheet2.xml" Type="http://schemas.openxmlformats.org/officeDocument/2006/relationships/worksheet"/><Relationship Id="rId20" Target="../customXml/item5.xml" Type="http://schemas.openxmlformats.org/officeDocument/2006/relationships/customXml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10.xml.rels><?xml version="1.0" encoding="UTF-8" standalone="no"?><Relationships xmlns="http://schemas.openxmlformats.org/package/2006/relationships"><Relationship Id="rId1" Target="../media/image10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_rels/drawing8.xml.rels><?xml version="1.0" encoding="UTF-8" standalone="no"?><Relationships xmlns="http://schemas.openxmlformats.org/package/2006/relationships"><Relationship Id="rId1" Target="../media/image8.png" Type="http://schemas.openxmlformats.org/officeDocument/2006/relationships/image"/></Relationships>
</file>

<file path=xl/drawings/_rels/drawing9.xml.rels><?xml version="1.0" encoding="UTF-8" standalone="no"?><Relationships xmlns="http://schemas.openxmlformats.org/package/2006/relationships"><Relationship Id="rId1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2314349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828386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2352644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256561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256561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256561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733299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2457370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3476495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123179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no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urtsen, Michael" refreshedDate="44295.638877777776" createdVersion="4" refreshedVersion="6" minRefreshableVersion="3" recordCount="758" xr:uid="{00000000-000A-0000-FFFF-FFFF01000000}">
  <cacheSource type="worksheet">
    <worksheetSource name="Table_1"/>
  </cacheSource>
  <cacheFields count="27">
    <cacheField name="Source" numFmtId="0">
      <sharedItems/>
    </cacheField>
    <cacheField name="Year" numFmtId="0">
      <sharedItems containsSemiMixedTypes="0" containsString="0" containsNumber="1" containsInteger="1" minValue="2020" maxValue="2020"/>
    </cacheField>
    <cacheField name="Month" numFmtId="0">
      <sharedItems containsSemiMixedTypes="0" containsString="0" containsNumber="1" containsInteger="1" minValue="1" maxValue="12"/>
    </cacheField>
    <cacheField name="Year_Month" numFmtId="0">
      <sharedItems containsSemiMixedTypes="0" containsString="0" containsNumber="1" containsInteger="1" minValue="202001" maxValue="202012"/>
    </cacheField>
    <cacheField name="State" numFmtId="0">
      <sharedItems/>
    </cacheField>
    <cacheField name="Segment" numFmtId="0">
      <sharedItems containsBlank="1"/>
    </cacheField>
    <cacheField name="Category" numFmtId="0">
      <sharedItems count="3">
        <s v="Demand Response Plan"/>
        <s v="Other Funding Initiatives"/>
        <s v="Energy Efficiency Plan"/>
      </sharedItems>
    </cacheField>
    <cacheField name="Rpt_Sub_Category" numFmtId="0">
      <sharedItems count="4">
        <s v="Demand Response Portfolio"/>
        <s v="Other"/>
        <s v="Residential Efficiency"/>
        <s v="Nonresidential Efficiency"/>
      </sharedItems>
    </cacheField>
    <cacheField name="Program" numFmtId="0">
      <sharedItems count="22">
        <s v="15. Nonresidential Interruptible"/>
        <s v="90. IA DSM Allocation"/>
        <s v="01. Residential Prescriptive Rebates"/>
        <s v="11. Custom Solutions"/>
        <s v="12. Commercial New Construction"/>
        <s v="14. Residential Direct Load Control"/>
        <s v="18. Legislative Assessment"/>
        <s v="02. Home Energy Assessments"/>
        <s v="03. Be Bright"/>
        <s v="04. Appliance Recycling"/>
        <s v="05. Home Energy Reports"/>
        <s v="06. Low-Income Weatherization"/>
        <s v="07. Low-Income Multifamily"/>
        <s v="08. LivingWise (School Kits)"/>
        <s v="09. Non-Res Prescriptive Rebates"/>
        <s v="10. Small Business Energy Solutions"/>
        <s v="13. Agriculture Solutions"/>
        <s v="14a.Smart Thermostat Demand Response Pilot"/>
        <s v="16. Energy Awareness"/>
        <s v="17. Research, Development and Demonstration"/>
        <s v="19. Regulatory and Next Plan"/>
        <s v="20. Evaluation, Measurement and Verification"/>
      </sharedItems>
    </cacheField>
    <cacheField name="Notes" numFmtId="0">
      <sharedItems containsBlank="1"/>
    </cacheField>
    <cacheField name="Project" numFmtId="0">
      <sharedItems containsBlank="1" count="35">
        <s v="025879"/>
        <s v="025868"/>
        <s v="025870"/>
        <s v="059928"/>
        <s v="025880"/>
        <s v="059933"/>
        <s v="025897"/>
        <m/>
        <s v="025866"/>
        <s v="076202"/>
        <s v="025901"/>
        <s v="080103"/>
        <s v="059926"/>
        <s v="059924"/>
        <s v="059239"/>
        <s v="025874"/>
        <s v="076137"/>
        <s v="025865"/>
        <s v="103285"/>
        <s v="060788"/>
        <s v="058523"/>
        <s v="059932"/>
        <s v="076201"/>
        <s v="093410"/>
        <s v="058520"/>
        <s v="093409"/>
        <s v="028815"/>
        <s v="028816"/>
        <s v="025878"/>
        <s v="025902"/>
        <s v="059930"/>
        <s v="076203"/>
        <s v="025867"/>
        <s v="093140"/>
        <s v="059925"/>
      </sharedItems>
    </cacheField>
    <cacheField name="Project Desc" numFmtId="0">
      <sharedItems containsBlank="1"/>
    </cacheField>
    <cacheField name="Percent Elect" numFmtId="0">
      <sharedItems containsString="0" containsBlank="1" containsNumber="1" minValue="0" maxValue="100"/>
    </cacheField>
    <cacheField name="Bud or Act" numFmtId="0">
      <sharedItems count="2">
        <s v="Actual"/>
        <s v="Budget"/>
      </sharedItems>
    </cacheField>
    <cacheField name="DSM Activity" numFmtId="0">
      <sharedItems containsBlank="1"/>
    </cacheField>
    <cacheField name="State Rpt Activity" numFmtId="0">
      <sharedItems count="7">
        <s v="d. Incentives"/>
        <s v="b. Program Administration"/>
        <s v="a. Planning and Design"/>
        <s v="c. Advertising and Promotion"/>
        <s v="e. Equipment Costs"/>
        <s v="f. Installation Costs"/>
        <s v="g. Program Review and Assessmt"/>
      </sharedItems>
    </cacheField>
    <cacheField name="Amount $" numFmtId="0">
      <sharedItems containsString="0" containsBlank="1" containsNumber="1" minValue="-2014296.38" maxValue="16425000"/>
    </cacheField>
    <cacheField name="Elect $" numFmtId="0">
      <sharedItems containsString="0" containsBlank="1" containsNumber="1" minValue="-1639769" maxValue="16425000"/>
    </cacheField>
    <cacheField name="Gas $" numFmtId="0">
      <sharedItems containsString="0" containsBlank="1" containsNumber="1" minValue="-374527.38" maxValue="1359005"/>
    </cacheField>
    <cacheField name="# Accounts" numFmtId="0">
      <sharedItems containsString="0" containsBlank="1" containsNumber="1" containsInteger="1" minValue="0" maxValue="0"/>
    </cacheField>
    <cacheField name="# Units" numFmtId="0">
      <sharedItems containsString="0" containsBlank="1" containsNumber="1" containsInteger="1" minValue="0" maxValue="0"/>
    </cacheField>
    <cacheField name="kW" numFmtId="0">
      <sharedItems containsString="0" containsBlank="1" containsNumber="1" containsInteger="1" minValue="0" maxValue="0"/>
    </cacheField>
    <cacheField name="kWh" numFmtId="0">
      <sharedItems containsString="0" containsBlank="1" containsNumber="1" minValue="0" maxValue="0.5"/>
    </cacheField>
    <cacheField name="Therms" numFmtId="0">
      <sharedItems containsSemiMixedTypes="0" containsString="0" containsNumber="1" containsInteger="1" minValue="0" maxValue="183000"/>
    </cacheField>
    <cacheField name="System Customer Incetive" numFmtId="0">
      <sharedItems containsString="0" containsBlank="1" containsNumber="1" containsInteger="1" minValue="0" maxValue="0"/>
    </cacheField>
    <cacheField name="System Dealer Spiff" numFmtId="0">
      <sharedItems containsString="0" containsBlank="1" containsNumber="1" containsInteger="1" minValue="0" maxValue="0"/>
    </cacheField>
    <cacheField name="System Incentives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8">
  <r>
    <s v="Allocate"/>
    <n v="2020"/>
    <n v="1"/>
    <n v="202001"/>
    <s v="IA"/>
    <m/>
    <x v="0"/>
    <x v="0"/>
    <x v="0"/>
    <m/>
    <x v="0"/>
    <s v="IA DSM LOAD MGMT INTERRUPTIBLE"/>
    <n v="100"/>
    <x v="0"/>
    <s v=""/>
    <x v="0"/>
    <n v="16307313.16"/>
    <n v="16307313.16"/>
    <m/>
    <n v="0"/>
    <n v="0"/>
    <n v="0"/>
    <n v="0"/>
    <n v="0"/>
    <n v="0"/>
    <n v="0"/>
    <n v="0"/>
  </r>
  <r>
    <s v="Allocate"/>
    <n v="2020"/>
    <n v="1"/>
    <n v="202001"/>
    <s v="IA"/>
    <m/>
    <x v="1"/>
    <x v="1"/>
    <x v="1"/>
    <m/>
    <x v="1"/>
    <s v="IA DSM RES PRESC REBATES"/>
    <n v="0.71283095723014256"/>
    <x v="0"/>
    <s v=""/>
    <x v="1"/>
    <m/>
    <m/>
    <m/>
    <n v="0"/>
    <n v="0"/>
    <n v="0"/>
    <n v="0"/>
    <n v="0"/>
    <n v="0"/>
    <n v="0"/>
    <n v="0"/>
  </r>
  <r>
    <s v="Allocate"/>
    <n v="2020"/>
    <n v="1"/>
    <n v="202001"/>
    <s v="IA"/>
    <m/>
    <x v="2"/>
    <x v="2"/>
    <x v="2"/>
    <m/>
    <x v="1"/>
    <s v="IA DSM RES PRESC REBATES"/>
    <n v="0.71283095723014256"/>
    <x v="0"/>
    <s v=""/>
    <x v="1"/>
    <n v="0"/>
    <n v="0"/>
    <n v="0"/>
    <n v="0"/>
    <n v="0"/>
    <n v="0"/>
    <n v="0.5"/>
    <n v="141000"/>
    <n v="0"/>
    <n v="0"/>
    <n v="0"/>
  </r>
  <r>
    <s v="Allocate"/>
    <n v="2020"/>
    <n v="1"/>
    <n v="202001"/>
    <s v="IA"/>
    <m/>
    <x v="2"/>
    <x v="3"/>
    <x v="3"/>
    <m/>
    <x v="2"/>
    <s v="IA DSM C&amp;I CUSTOM REBATES"/>
    <n v="0.86486486486486491"/>
    <x v="0"/>
    <s v=""/>
    <x v="1"/>
    <n v="0"/>
    <n v="0"/>
    <n v="0"/>
    <n v="0"/>
    <n v="0"/>
    <n v="0"/>
    <n v="0.4"/>
    <n v="20000"/>
    <n v="0"/>
    <n v="0"/>
    <n v="0"/>
  </r>
  <r>
    <s v="Allocate"/>
    <n v="2020"/>
    <n v="1"/>
    <n v="202001"/>
    <s v="IA"/>
    <m/>
    <x v="2"/>
    <x v="3"/>
    <x v="4"/>
    <m/>
    <x v="3"/>
    <s v="IA COMMERCIAL NEW CONSTRUCTION"/>
    <n v="0.8"/>
    <x v="0"/>
    <s v=""/>
    <x v="1"/>
    <n v="0"/>
    <n v="0"/>
    <n v="0"/>
    <n v="0"/>
    <n v="0"/>
    <n v="0"/>
    <n v="0.1"/>
    <n v="22000"/>
    <n v="0"/>
    <n v="0"/>
    <n v="0"/>
  </r>
  <r>
    <s v="Allocate"/>
    <n v="2020"/>
    <n v="1"/>
    <n v="202001"/>
    <s v="IA"/>
    <m/>
    <x v="0"/>
    <x v="0"/>
    <x v="5"/>
    <m/>
    <x v="4"/>
    <s v="IA DSM LOAD MGMT RES DLC"/>
    <n v="1"/>
    <x v="0"/>
    <s v=""/>
    <x v="1"/>
    <n v="0"/>
    <n v="0"/>
    <n v="0"/>
    <n v="0"/>
    <n v="0"/>
    <n v="0"/>
    <n v="0"/>
    <n v="0"/>
    <n v="0"/>
    <n v="0"/>
    <n v="0"/>
  </r>
  <r>
    <s v="Offset Total"/>
    <n v="2020"/>
    <n v="1"/>
    <n v="202001"/>
    <s v="IA"/>
    <m/>
    <x v="1"/>
    <x v="1"/>
    <x v="1"/>
    <m/>
    <x v="5"/>
    <s v="IA DSM GENERAL ADMINISTRATION"/>
    <n v="83"/>
    <x v="0"/>
    <s v=""/>
    <x v="1"/>
    <n v="0"/>
    <n v="0"/>
    <n v="0"/>
    <m/>
    <m/>
    <m/>
    <m/>
    <n v="183000"/>
    <m/>
    <m/>
    <m/>
  </r>
  <r>
    <s v="Offset Total"/>
    <n v="2020"/>
    <n v="1"/>
    <n v="202001"/>
    <s v="IA"/>
    <m/>
    <x v="1"/>
    <x v="1"/>
    <x v="1"/>
    <m/>
    <x v="5"/>
    <s v="IA DSM GENERAL ADMINISTRATION"/>
    <n v="83"/>
    <x v="0"/>
    <s v=""/>
    <x v="2"/>
    <n v="0"/>
    <n v="0"/>
    <n v="0"/>
    <m/>
    <m/>
    <m/>
    <m/>
    <n v="183000"/>
    <m/>
    <m/>
    <m/>
  </r>
  <r>
    <s v="ERP"/>
    <n v="2020"/>
    <n v="1"/>
    <n v="202001"/>
    <s v="IA"/>
    <s v=""/>
    <x v="1"/>
    <x v="1"/>
    <x v="6"/>
    <s v=""/>
    <x v="6"/>
    <s v="IA DSM REGULATORY IEC/CC"/>
    <n v="83"/>
    <x v="0"/>
    <s v=""/>
    <x v="1"/>
    <n v="-2014296.38"/>
    <n v="-1639769"/>
    <n v="-374527.38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2"/>
    <n v="0"/>
    <n v="0"/>
    <n v="0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1"/>
    <n v="0"/>
    <n v="0"/>
    <n v="0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3"/>
    <n v="0"/>
    <n v="0"/>
    <n v="0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0"/>
    <n v="0"/>
    <n v="0"/>
    <n v="0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4"/>
    <n v="0"/>
    <n v="0"/>
    <n v="0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5"/>
    <n v="0"/>
    <n v="0"/>
    <n v="0"/>
    <n v="0"/>
    <n v="0"/>
    <n v="0"/>
    <n v="0"/>
    <n v="0"/>
    <n v="0"/>
    <n v="0"/>
    <n v="0"/>
  </r>
  <r>
    <s v="ERP"/>
    <n v="2020"/>
    <n v="1"/>
    <n v="202001"/>
    <s v="IA"/>
    <m/>
    <x v="2"/>
    <x v="2"/>
    <x v="2"/>
    <m/>
    <x v="7"/>
    <m/>
    <m/>
    <x v="0"/>
    <m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2"/>
    <n v="30500"/>
    <n v="30000"/>
    <n v="5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1"/>
    <n v="1045707.31"/>
    <n v="966511.94"/>
    <n v="79195.37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3"/>
    <n v="500000"/>
    <n v="475000"/>
    <n v="25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0"/>
    <n v="1722350"/>
    <n v="1363379.63"/>
    <n v="358970.37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2"/>
    <s v=""/>
    <x v="1"/>
    <s v="IA DSM RES PRESC REBATES"/>
    <n v="0"/>
    <x v="1"/>
    <s v=""/>
    <x v="6"/>
    <n v="33000"/>
    <n v="30000"/>
    <n v="3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2"/>
    <n v="102000"/>
    <n v="92000"/>
    <n v="10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1"/>
    <n v="89192.42"/>
    <n v="84732.800000000003"/>
    <n v="4459.62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3"/>
    <n v="70000"/>
    <n v="60000"/>
    <n v="10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7"/>
    <s v=""/>
    <x v="8"/>
    <s v="IA DSM RES HOME AUDITS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2"/>
    <n v="3000"/>
    <n v="3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1"/>
    <n v="215718.86"/>
    <n v="215718.86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3"/>
    <n v="50000"/>
    <n v="50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5"/>
    <n v="281728.76"/>
    <n v="281728.76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8"/>
    <s v=""/>
    <x v="9"/>
    <s v="IA DSM CHANGE-A-LIGHT"/>
    <n v="0"/>
    <x v="1"/>
    <s v=""/>
    <x v="6"/>
    <n v="120000"/>
    <n v="120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2"/>
    <n v="500"/>
    <n v="5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1"/>
    <n v="31433.22"/>
    <n v="31433.22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3"/>
    <n v="80000"/>
    <n v="80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0"/>
    <n v="312250"/>
    <n v="31225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5"/>
    <n v="686950"/>
    <n v="68695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9"/>
    <s v=""/>
    <x v="10"/>
    <s v="IA DSM RES APPL RECYCLING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2"/>
    <n v="5000"/>
    <n v="4750"/>
    <n v="25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1"/>
    <n v="1533152.07"/>
    <n v="1456494.47"/>
    <n v="76657.600000000006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3"/>
    <n v="10000"/>
    <n v="9500"/>
    <n v="5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0"/>
    <s v=""/>
    <x v="11"/>
    <s v="IA RES BEHAVIORAL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2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1"/>
    <n v="359829.29"/>
    <n v="89957.32"/>
    <n v="269871.96999999997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3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0"/>
    <n v="300000"/>
    <n v="0"/>
    <n v="300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4"/>
    <n v="3381.45"/>
    <n v="2141.7800000000002"/>
    <n v="1239.67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5"/>
    <n v="1569401.36"/>
    <n v="210396.36"/>
    <n v="1359005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1"/>
    <s v=""/>
    <x v="12"/>
    <s v="DSM LOW INCOME WEATHERIZATION"/>
    <n v="0"/>
    <x v="1"/>
    <s v=""/>
    <x v="6"/>
    <n v="14000"/>
    <n v="3500"/>
    <n v="105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2"/>
    <n v="2000"/>
    <n v="1800"/>
    <n v="2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1"/>
    <n v="61628.480000000003"/>
    <n v="55465.63"/>
    <n v="6162.85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3"/>
    <n v="4000"/>
    <n v="3000"/>
    <n v="1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4"/>
    <n v="163144.76999999999"/>
    <n v="137853.67000000001"/>
    <n v="25291.1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5"/>
    <n v="73886.44"/>
    <n v="73130.259999999995"/>
    <n v="756.18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2"/>
    <s v=""/>
    <x v="13"/>
    <s v="DSM LI MULTI-FAMILY EFF EMPROV"/>
    <n v="0"/>
    <x v="1"/>
    <s v=""/>
    <x v="6"/>
    <n v="2000"/>
    <n v="1500"/>
    <n v="5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2"/>
    <n v="4000"/>
    <n v="3000"/>
    <n v="10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1"/>
    <n v="84395.33"/>
    <n v="63296.5"/>
    <n v="21098.83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3"/>
    <n v="6000"/>
    <n v="4500"/>
    <n v="150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4"/>
    <n v="219420"/>
    <n v="143197.38"/>
    <n v="76222.62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2"/>
    <x v="13"/>
    <s v=""/>
    <x v="14"/>
    <s v="LIVING WISE - IOWA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2"/>
    <n v="30500"/>
    <n v="30000"/>
    <n v="50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1"/>
    <n v="1137954"/>
    <n v="1084146.3"/>
    <n v="53807.7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3"/>
    <n v="200000"/>
    <n v="190000"/>
    <n v="1000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0"/>
    <n v="2066402.19"/>
    <n v="1975155.67"/>
    <n v="91246.52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4"/>
    <s v=""/>
    <x v="15"/>
    <s v="IA DSM NON-RES PRESC REBATS"/>
    <n v="0"/>
    <x v="1"/>
    <s v=""/>
    <x v="6"/>
    <n v="11000"/>
    <n v="10000"/>
    <n v="100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2"/>
    <n v="20000"/>
    <n v="20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1"/>
    <n v="505612.71"/>
    <n v="505612.71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3"/>
    <n v="75000"/>
    <n v="75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0"/>
    <n v="871594.68"/>
    <n v="871594.68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5"/>
    <s v=""/>
    <x v="16"/>
    <s v="IA DSM SM BUSINESS DI LIGHTING"/>
    <n v="0"/>
    <x v="1"/>
    <s v=""/>
    <x v="6"/>
    <n v="1000"/>
    <n v="1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2"/>
    <n v="51500"/>
    <n v="50000"/>
    <n v="150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1"/>
    <n v="2717810.72"/>
    <n v="2614050.1800000002"/>
    <n v="103760.54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3"/>
    <n v="210000"/>
    <n v="200000"/>
    <n v="1000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0"/>
    <n v="4641728"/>
    <n v="4466753.24"/>
    <n v="174974.76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3"/>
    <s v=""/>
    <x v="2"/>
    <s v="IA DSM C&amp;I CUSTOM REBATES"/>
    <n v="0"/>
    <x v="1"/>
    <s v=""/>
    <x v="6"/>
    <n v="26000"/>
    <n v="25000"/>
    <n v="100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2"/>
    <n v="25000"/>
    <n v="25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1"/>
    <n v="204386.13"/>
    <n v="204386.13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3"/>
    <n v="50000"/>
    <n v="50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0"/>
    <n v="725260.58"/>
    <n v="725260.58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4"/>
    <n v="89400"/>
    <n v="894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4"/>
    <s v=""/>
    <x v="3"/>
    <s v="IA COMMERCIAL NEW CONSTRUCTION"/>
    <n v="0"/>
    <x v="1"/>
    <s v=""/>
    <x v="6"/>
    <n v="6500"/>
    <n v="65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2"/>
    <n v="2000"/>
    <n v="2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1"/>
    <n v="484628.33"/>
    <n v="484628.33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3"/>
    <n v="50000"/>
    <n v="5000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0"/>
    <n v="846936.8"/>
    <n v="846936.8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2"/>
    <x v="3"/>
    <x v="16"/>
    <s v=""/>
    <x v="17"/>
    <s v="IA DSM AG REBATES"/>
    <n v="0"/>
    <x v="1"/>
    <s v=""/>
    <x v="6"/>
    <n v="1000"/>
    <n v="1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2"/>
    <n v="10000"/>
    <n v="10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1"/>
    <n v="1054167.8700000001"/>
    <n v="1054167.8700000001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3"/>
    <n v="25000"/>
    <n v="25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0"/>
    <n v="1600000"/>
    <n v="1600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5"/>
    <s v=""/>
    <x v="4"/>
    <s v="IA DSM LOAD MGMT RES DLC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2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1"/>
    <n v="416700"/>
    <n v="4167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3"/>
    <n v="105000"/>
    <n v="105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0"/>
    <n v="20000"/>
    <n v="20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17"/>
    <s v=""/>
    <x v="18"/>
    <s v="IA DSM RES SMART APPL DLC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2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1"/>
    <n v="44391.14"/>
    <n v="44391.14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3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16425000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0"/>
    <n v="16425000"/>
    <n v="1642500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0"/>
    <x v="0"/>
    <x v="0"/>
    <s v=""/>
    <x v="0"/>
    <s v="IA DSM LOAD MGMT INTERRUPTIBLE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2"/>
    <n v="7000"/>
    <n v="4000"/>
    <n v="300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1"/>
    <n v="775923.26"/>
    <n v="739627.1"/>
    <n v="36296.160000000003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3"/>
    <n v="464500"/>
    <n v="452500"/>
    <n v="1200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0"/>
    <n v="150000"/>
    <n v="135000"/>
    <n v="1500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8"/>
    <s v=""/>
    <x v="19"/>
    <s v="NON-TARGETED ENERGY AWARENESS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2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1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3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19"/>
    <s v=""/>
    <x v="20"/>
    <s v="RES &amp; DEV DEMONSTRATION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2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1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3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6"/>
    <s v=""/>
    <x v="6"/>
    <s v="IA DSM REGULATORY IEC/CC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2"/>
    <n v="100000"/>
    <n v="75000"/>
    <n v="2500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1"/>
    <n v="549386.98"/>
    <n v="521917.63"/>
    <n v="27469.35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3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0"/>
    <s v=""/>
    <x v="21"/>
    <s v="IA DSM NEXT PLAN"/>
    <n v="0"/>
    <x v="1"/>
    <s v=""/>
    <x v="6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2"/>
    <n v="10000"/>
    <n v="1000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1"/>
    <n v="1511274.23"/>
    <n v="1435710.52"/>
    <n v="75563.710000000006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3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0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4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5"/>
    <n v="0"/>
    <n v="0"/>
    <n v="0"/>
    <n v="0"/>
    <n v="0"/>
    <n v="0"/>
    <n v="0"/>
    <n v="0"/>
    <n v="0"/>
    <n v="0"/>
    <n v="0"/>
  </r>
  <r>
    <s v="Budgets"/>
    <n v="2020"/>
    <n v="1"/>
    <n v="202001"/>
    <s v="IA"/>
    <s v=""/>
    <x v="1"/>
    <x v="1"/>
    <x v="21"/>
    <s v=""/>
    <x v="22"/>
    <s v="IA DSM EM&amp;V"/>
    <n v="0"/>
    <x v="1"/>
    <s v=""/>
    <x v="6"/>
    <n v="0"/>
    <n v="0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2"/>
    <s v=""/>
    <x v="1"/>
    <s v="IA DSM RES PRESC REBATES"/>
    <n v="78"/>
    <x v="0"/>
    <s v=""/>
    <x v="1"/>
    <n v="78474.451000000001"/>
    <n v="76953.642000000007"/>
    <n v="1520.809"/>
    <n v="0"/>
    <n v="0"/>
    <n v="0"/>
    <n v="0"/>
    <n v="0"/>
    <n v="0"/>
    <n v="0"/>
    <n v="0"/>
  </r>
  <r>
    <s v="ERP"/>
    <n v="2020"/>
    <n v="1"/>
    <n v="202001"/>
    <s v="IA"/>
    <s v=""/>
    <x v="2"/>
    <x v="2"/>
    <x v="2"/>
    <s v=""/>
    <x v="1"/>
    <s v="IA DSM RES PRESC REBATES"/>
    <n v="78"/>
    <x v="0"/>
    <s v=""/>
    <x v="3"/>
    <n v="263.17"/>
    <n v="205.27"/>
    <n v="57.9"/>
    <n v="0"/>
    <n v="0"/>
    <n v="0"/>
    <n v="0"/>
    <n v="0"/>
    <n v="0"/>
    <n v="0"/>
    <n v="0"/>
  </r>
  <r>
    <s v="ERP"/>
    <n v="2020"/>
    <n v="1"/>
    <n v="202001"/>
    <s v="IA"/>
    <s v=""/>
    <x v="2"/>
    <x v="2"/>
    <x v="2"/>
    <s v=""/>
    <x v="1"/>
    <s v="IA DSM RES PRESC REBATES"/>
    <n v="78"/>
    <x v="0"/>
    <s v=""/>
    <x v="0"/>
    <n v="196723.04"/>
    <n v="121757.67"/>
    <n v="74965.37"/>
    <n v="0"/>
    <n v="0"/>
    <n v="0"/>
    <n v="0"/>
    <n v="0"/>
    <n v="0"/>
    <n v="0"/>
    <n v="0"/>
  </r>
  <r>
    <s v="ERP"/>
    <n v="2020"/>
    <n v="1"/>
    <n v="202001"/>
    <s v="IA"/>
    <s v=""/>
    <x v="2"/>
    <x v="2"/>
    <x v="2"/>
    <s v=""/>
    <x v="1"/>
    <s v="IA DSM RES PRESC REBATES"/>
    <n v="78"/>
    <x v="0"/>
    <s v=""/>
    <x v="4"/>
    <n v="10.92"/>
    <n v="10.92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7"/>
    <s v=""/>
    <x v="8"/>
    <s v="IA DSM RES HOME AUDITS"/>
    <n v="90"/>
    <x v="0"/>
    <s v=""/>
    <x v="2"/>
    <n v="7471.88"/>
    <n v="7471.88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7"/>
    <s v=""/>
    <x v="8"/>
    <s v="IA DSM RES HOME AUDITS"/>
    <n v="90"/>
    <x v="0"/>
    <s v=""/>
    <x v="1"/>
    <n v="14809.198"/>
    <n v="14065.768"/>
    <n v="743.43"/>
    <n v="0"/>
    <n v="0"/>
    <n v="0"/>
    <n v="0"/>
    <n v="0"/>
    <n v="0"/>
    <n v="0"/>
    <n v="0"/>
  </r>
  <r>
    <s v="ERP"/>
    <n v="2020"/>
    <n v="1"/>
    <n v="202001"/>
    <s v="IA"/>
    <s v=""/>
    <x v="2"/>
    <x v="2"/>
    <x v="7"/>
    <s v=""/>
    <x v="8"/>
    <s v="IA DSM RES HOME AUDITS"/>
    <n v="90"/>
    <x v="0"/>
    <s v=""/>
    <x v="0"/>
    <n v="0"/>
    <n v="750"/>
    <n v="-750"/>
    <n v="0"/>
    <n v="0"/>
    <n v="0"/>
    <n v="0"/>
    <n v="0"/>
    <n v="0"/>
    <n v="0"/>
    <n v="0"/>
  </r>
  <r>
    <s v="ERP"/>
    <n v="2020"/>
    <n v="1"/>
    <n v="202001"/>
    <s v="IA"/>
    <s v=""/>
    <x v="2"/>
    <x v="2"/>
    <x v="8"/>
    <s v=""/>
    <x v="9"/>
    <s v="IA DSM CHANGE-A-LIGHT"/>
    <n v="100"/>
    <x v="0"/>
    <s v=""/>
    <x v="1"/>
    <n v="84.007000000000005"/>
    <n v="84.007000000000005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8"/>
    <s v=""/>
    <x v="9"/>
    <s v="IA DSM CHANGE-A-LIGHT"/>
    <n v="100"/>
    <x v="0"/>
    <s v=""/>
    <x v="5"/>
    <n v="0"/>
    <n v="0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8"/>
    <s v=""/>
    <x v="9"/>
    <s v="IA DSM CHANGE-A-LIGHT"/>
    <n v="100"/>
    <x v="0"/>
    <s v=""/>
    <x v="6"/>
    <n v="0"/>
    <n v="0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9"/>
    <s v=""/>
    <x v="10"/>
    <s v="IA DSM RES APPL RECYCLING"/>
    <n v="100"/>
    <x v="0"/>
    <s v=""/>
    <x v="1"/>
    <n v="84.637"/>
    <n v="84.637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9"/>
    <s v=""/>
    <x v="10"/>
    <s v="IA DSM RES APPL RECYCLING"/>
    <n v="100"/>
    <x v="0"/>
    <s v=""/>
    <x v="0"/>
    <n v="17958"/>
    <n v="17958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9"/>
    <s v=""/>
    <x v="10"/>
    <s v="IA DSM RES APPL RECYCLING"/>
    <n v="100"/>
    <x v="0"/>
    <s v=""/>
    <x v="5"/>
    <n v="34677.879999999997"/>
    <n v="34677.879999999997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10"/>
    <s v="2019 - moved from 2014 EEP R&amp;D to i"/>
    <x v="11"/>
    <s v="IA RES BEHAVIORAL"/>
    <n v="95"/>
    <x v="0"/>
    <s v=""/>
    <x v="1"/>
    <n v="371628.473"/>
    <n v="358820.01400000002"/>
    <n v="12808.47"/>
    <n v="0"/>
    <n v="0"/>
    <n v="0"/>
    <n v="0"/>
    <n v="0"/>
    <n v="0"/>
    <n v="0"/>
    <n v="0"/>
  </r>
  <r>
    <s v="ERP"/>
    <n v="2020"/>
    <n v="1"/>
    <n v="202001"/>
    <s v="IA"/>
    <s v=""/>
    <x v="2"/>
    <x v="2"/>
    <x v="11"/>
    <s v=""/>
    <x v="12"/>
    <s v="DSM LOW INCOME WEATHERIZATION"/>
    <n v="14"/>
    <x v="0"/>
    <s v=""/>
    <x v="1"/>
    <n v="542.08500000000004"/>
    <n v="598.80499999999995"/>
    <n v="-56.72"/>
    <n v="0"/>
    <n v="0"/>
    <n v="0"/>
    <n v="0"/>
    <n v="0"/>
    <n v="0"/>
    <n v="0"/>
    <n v="0"/>
  </r>
  <r>
    <s v="ERP"/>
    <n v="2020"/>
    <n v="1"/>
    <n v="202001"/>
    <s v="IA"/>
    <s v=""/>
    <x v="2"/>
    <x v="2"/>
    <x v="12"/>
    <s v=""/>
    <x v="13"/>
    <s v="DSM LI MULTI-FAMILY EFF EMPROV"/>
    <n v="88"/>
    <x v="0"/>
    <s v=""/>
    <x v="1"/>
    <n v="1727.7080000000001"/>
    <n v="1584.6179999999999"/>
    <n v="143.09"/>
    <n v="0"/>
    <n v="0"/>
    <n v="0"/>
    <n v="0"/>
    <n v="0"/>
    <n v="0"/>
    <n v="0"/>
    <n v="0"/>
  </r>
  <r>
    <s v="ERP"/>
    <n v="2020"/>
    <n v="1"/>
    <n v="202001"/>
    <s v="IA"/>
    <s v=""/>
    <x v="2"/>
    <x v="2"/>
    <x v="12"/>
    <s v=""/>
    <x v="13"/>
    <s v="DSM LI MULTI-FAMILY EFF EMPROV"/>
    <n v="88"/>
    <x v="0"/>
    <s v=""/>
    <x v="0"/>
    <n v="3860"/>
    <n v="3860"/>
    <n v="0"/>
    <n v="0"/>
    <n v="0"/>
    <n v="0"/>
    <n v="0"/>
    <n v="0"/>
    <n v="0"/>
    <n v="0"/>
    <n v="0"/>
  </r>
  <r>
    <s v="ERP"/>
    <n v="2020"/>
    <n v="1"/>
    <n v="202001"/>
    <s v="IA"/>
    <s v=""/>
    <x v="2"/>
    <x v="2"/>
    <x v="12"/>
    <s v=""/>
    <x v="13"/>
    <s v="DSM LI MULTI-FAMILY EFF EMPROV"/>
    <n v="88"/>
    <x v="0"/>
    <s v=""/>
    <x v="4"/>
    <n v="24628.14"/>
    <n v="24632.21"/>
    <n v="-4.07"/>
    <n v="0"/>
    <n v="0"/>
    <n v="0"/>
    <n v="0"/>
    <n v="0"/>
    <n v="0"/>
    <n v="0"/>
    <n v="0"/>
  </r>
  <r>
    <s v="ERP"/>
    <n v="2020"/>
    <n v="1"/>
    <n v="202001"/>
    <s v="IA"/>
    <s v=""/>
    <x v="2"/>
    <x v="2"/>
    <x v="13"/>
    <s v=""/>
    <x v="14"/>
    <s v="LIVING WISE - IOWA"/>
    <n v="68"/>
    <x v="0"/>
    <s v=""/>
    <x v="1"/>
    <n v="-31894.343000000001"/>
    <n v="-19894.343000000001"/>
    <n v="-12000"/>
    <n v="0"/>
    <n v="0"/>
    <n v="0"/>
    <n v="0"/>
    <n v="0"/>
    <n v="0"/>
    <n v="0"/>
    <n v="0"/>
  </r>
  <r>
    <s v="ERP"/>
    <n v="2020"/>
    <n v="1"/>
    <n v="202001"/>
    <s v="IA"/>
    <s v=""/>
    <x v="2"/>
    <x v="2"/>
    <x v="13"/>
    <s v=""/>
    <x v="14"/>
    <s v="LIVING WISE - IOWA"/>
    <n v="68"/>
    <x v="0"/>
    <s v=""/>
    <x v="4"/>
    <n v="-90000"/>
    <n v="-60000"/>
    <n v="-30000"/>
    <n v="0"/>
    <n v="0"/>
    <n v="0"/>
    <n v="0"/>
    <n v="0"/>
    <n v="0"/>
    <n v="0"/>
    <n v="0"/>
  </r>
  <r>
    <s v="ERP"/>
    <n v="2020"/>
    <n v="1"/>
    <n v="202001"/>
    <s v="IA"/>
    <s v=""/>
    <x v="2"/>
    <x v="3"/>
    <x v="14"/>
    <s v=""/>
    <x v="15"/>
    <s v="IA DSM NON-RES PRESC REBATS"/>
    <n v="95"/>
    <x v="0"/>
    <s v=""/>
    <x v="1"/>
    <n v="62386.747000000003"/>
    <n v="59563.108"/>
    <n v="2823.6390000000001"/>
    <n v="0"/>
    <n v="0"/>
    <n v="0"/>
    <n v="0"/>
    <n v="0"/>
    <n v="0"/>
    <n v="0"/>
    <n v="0"/>
  </r>
  <r>
    <s v="ERP"/>
    <n v="2020"/>
    <n v="1"/>
    <n v="202001"/>
    <s v="IA"/>
    <s v=""/>
    <x v="2"/>
    <x v="3"/>
    <x v="14"/>
    <s v=""/>
    <x v="15"/>
    <s v="IA DSM NON-RES PRESC REBATS"/>
    <n v="95"/>
    <x v="0"/>
    <s v=""/>
    <x v="3"/>
    <n v="3525.6350000000002"/>
    <n v="3359.23"/>
    <n v="166.36"/>
    <n v="0"/>
    <n v="0"/>
    <n v="0"/>
    <n v="0"/>
    <n v="0"/>
    <n v="0"/>
    <n v="0"/>
    <n v="0"/>
  </r>
  <r>
    <s v="ERP"/>
    <n v="2020"/>
    <n v="1"/>
    <n v="202001"/>
    <s v="IA"/>
    <s v=""/>
    <x v="2"/>
    <x v="3"/>
    <x v="14"/>
    <s v=""/>
    <x v="15"/>
    <s v="IA DSM NON-RES PRESC REBATS"/>
    <n v="95"/>
    <x v="0"/>
    <s v=""/>
    <x v="0"/>
    <n v="506227.02"/>
    <n v="473380.34"/>
    <n v="32846.68"/>
    <n v="0"/>
    <n v="0"/>
    <n v="0"/>
    <n v="0"/>
    <n v="0"/>
    <n v="0"/>
    <n v="0"/>
    <n v="0"/>
  </r>
  <r>
    <s v="ERP"/>
    <n v="2020"/>
    <n v="1"/>
    <n v="202001"/>
    <s v="IA"/>
    <s v=""/>
    <x v="2"/>
    <x v="3"/>
    <x v="14"/>
    <s v=""/>
    <x v="23"/>
    <s v="IA DSM ENERGY SOLN TOOL-SMBIZ"/>
    <n v="95"/>
    <x v="0"/>
    <s v=""/>
    <x v="1"/>
    <n v="0"/>
    <n v="0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15"/>
    <s v=""/>
    <x v="16"/>
    <s v="IA DSM SM BUSINESS DI LIGHTING"/>
    <n v="100"/>
    <x v="0"/>
    <s v=""/>
    <x v="1"/>
    <n v="250.45400000000001"/>
    <n v="250.45400000000001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15"/>
    <s v=""/>
    <x v="16"/>
    <s v="IA DSM SM BUSINESS DI LIGHTING"/>
    <n v="100"/>
    <x v="0"/>
    <s v=""/>
    <x v="0"/>
    <n v="131548.82"/>
    <n v="131548.82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3"/>
    <s v=""/>
    <x v="2"/>
    <s v="IA DSM C&amp;I CUSTOM REBATES"/>
    <n v="96"/>
    <x v="0"/>
    <s v=""/>
    <x v="1"/>
    <n v="19137.093000000001"/>
    <n v="17230.163"/>
    <n v="1906.93"/>
    <n v="0"/>
    <n v="0"/>
    <n v="0"/>
    <n v="0"/>
    <n v="0"/>
    <n v="0"/>
    <n v="0"/>
    <n v="0"/>
  </r>
  <r>
    <s v="ERP"/>
    <n v="2020"/>
    <n v="1"/>
    <n v="202001"/>
    <s v="IA"/>
    <s v=""/>
    <x v="2"/>
    <x v="3"/>
    <x v="3"/>
    <s v=""/>
    <x v="2"/>
    <s v="IA DSM C&amp;I CUSTOM REBATES"/>
    <n v="96"/>
    <x v="0"/>
    <s v=""/>
    <x v="3"/>
    <n v="1135.383"/>
    <n v="1135.383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3"/>
    <s v=""/>
    <x v="2"/>
    <s v="IA DSM C&amp;I CUSTOM REBATES"/>
    <n v="96"/>
    <x v="0"/>
    <s v=""/>
    <x v="0"/>
    <n v="3547.7739999999999"/>
    <n v="-104.267"/>
    <n v="3652.04"/>
    <n v="0"/>
    <n v="0"/>
    <n v="0"/>
    <n v="0"/>
    <n v="0"/>
    <n v="0"/>
    <n v="0"/>
    <n v="0"/>
  </r>
  <r>
    <s v="ERP"/>
    <n v="2020"/>
    <n v="1"/>
    <n v="202001"/>
    <s v="IA"/>
    <s v=""/>
    <x v="2"/>
    <x v="3"/>
    <x v="3"/>
    <s v=""/>
    <x v="24"/>
    <s v="RETRO-COMMISSIONING"/>
    <n v="96"/>
    <x v="0"/>
    <s v=""/>
    <x v="1"/>
    <n v="1184.25"/>
    <n v="1164.93"/>
    <n v="19.32"/>
    <n v="0"/>
    <n v="0"/>
    <n v="0"/>
    <n v="0"/>
    <n v="0"/>
    <n v="0"/>
    <n v="0"/>
    <n v="0"/>
  </r>
  <r>
    <s v="ERP"/>
    <n v="2020"/>
    <n v="1"/>
    <n v="202001"/>
    <s v="IA"/>
    <s v=""/>
    <x v="2"/>
    <x v="3"/>
    <x v="3"/>
    <s v=""/>
    <x v="25"/>
    <s v="IA DSM ENERGY SOLN TOOL-CUSTOM"/>
    <n v="96"/>
    <x v="0"/>
    <s v=""/>
    <x v="1"/>
    <n v="177218.75"/>
    <n v="177218.75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4"/>
    <s v=""/>
    <x v="3"/>
    <s v="IA COMMERCIAL NEW CONSTRUCTION"/>
    <n v="100"/>
    <x v="0"/>
    <s v=""/>
    <x v="1"/>
    <n v="3721.779"/>
    <n v="3731.9989999999998"/>
    <n v="-10.220000000000001"/>
    <n v="0"/>
    <n v="0"/>
    <n v="0"/>
    <n v="0"/>
    <n v="0"/>
    <n v="0"/>
    <n v="0"/>
    <n v="0"/>
  </r>
  <r>
    <s v="ERP"/>
    <n v="2020"/>
    <n v="1"/>
    <n v="202001"/>
    <s v="IA"/>
    <s v=""/>
    <x v="2"/>
    <x v="3"/>
    <x v="4"/>
    <s v=""/>
    <x v="3"/>
    <s v="IA COMMERCIAL NEW CONSTRUCTION"/>
    <n v="100"/>
    <x v="0"/>
    <s v=""/>
    <x v="0"/>
    <n v="79299.25"/>
    <n v="76290.55"/>
    <n v="3008.7"/>
    <n v="0"/>
    <n v="0"/>
    <n v="0"/>
    <n v="0"/>
    <n v="0"/>
    <n v="0"/>
    <n v="0"/>
    <n v="0"/>
  </r>
  <r>
    <s v="ERP"/>
    <n v="2020"/>
    <n v="1"/>
    <n v="202001"/>
    <s v="IA"/>
    <s v=""/>
    <x v="2"/>
    <x v="3"/>
    <x v="16"/>
    <s v=""/>
    <x v="17"/>
    <s v="IA DSM AG REBATES"/>
    <n v="100"/>
    <x v="0"/>
    <s v=""/>
    <x v="1"/>
    <n v="24931.291000000001"/>
    <n v="24931.291000000001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16"/>
    <s v=""/>
    <x v="17"/>
    <s v="IA DSM AG REBATES"/>
    <n v="100"/>
    <x v="0"/>
    <s v=""/>
    <x v="3"/>
    <n v="56.14"/>
    <n v="56.14"/>
    <n v="0"/>
    <n v="0"/>
    <n v="0"/>
    <n v="0"/>
    <n v="0"/>
    <n v="0"/>
    <n v="0"/>
    <n v="0"/>
    <n v="0"/>
  </r>
  <r>
    <s v="ERP"/>
    <n v="2020"/>
    <n v="1"/>
    <n v="202001"/>
    <s v="IA"/>
    <s v=""/>
    <x v="2"/>
    <x v="3"/>
    <x v="16"/>
    <s v=""/>
    <x v="17"/>
    <s v="IA DSM AG REBATES"/>
    <n v="100"/>
    <x v="0"/>
    <s v=""/>
    <x v="0"/>
    <n v="82260.179999999993"/>
    <n v="82260.179999999993"/>
    <n v="0"/>
    <n v="0"/>
    <n v="0"/>
    <n v="0"/>
    <n v="0"/>
    <n v="0"/>
    <n v="0"/>
    <n v="0"/>
    <n v="0"/>
  </r>
  <r>
    <s v="ERP"/>
    <n v="2020"/>
    <n v="1"/>
    <n v="202001"/>
    <s v="IA"/>
    <s v=""/>
    <x v="0"/>
    <x v="0"/>
    <x v="5"/>
    <s v=""/>
    <x v="4"/>
    <s v="IA DSM LOAD MGMT RES DLC"/>
    <n v="100"/>
    <x v="0"/>
    <s v=""/>
    <x v="1"/>
    <n v="3693.8"/>
    <n v="3693.8"/>
    <n v="0"/>
    <n v="0"/>
    <n v="0"/>
    <n v="0"/>
    <n v="0"/>
    <n v="0"/>
    <n v="0"/>
    <n v="0"/>
    <n v="0"/>
  </r>
  <r>
    <s v="ERP"/>
    <n v="2020"/>
    <n v="1"/>
    <n v="202001"/>
    <s v="IA"/>
    <s v=""/>
    <x v="0"/>
    <x v="0"/>
    <x v="5"/>
    <s v=""/>
    <x v="26"/>
    <s v="IA DSM RESIDENTIAL DLC AC"/>
    <n v="100"/>
    <x v="0"/>
    <s v=""/>
    <x v="0"/>
    <n v="-56"/>
    <n v="-56"/>
    <n v="0"/>
    <n v="0"/>
    <n v="0"/>
    <n v="0"/>
    <n v="0"/>
    <n v="0"/>
    <n v="0"/>
    <n v="0"/>
    <n v="0"/>
  </r>
  <r>
    <s v="ERP"/>
    <n v="2020"/>
    <n v="1"/>
    <n v="202001"/>
    <s v="IA"/>
    <s v=""/>
    <x v="0"/>
    <x v="0"/>
    <x v="5"/>
    <s v=""/>
    <x v="27"/>
    <s v="IPL DSM RESIDENTIAL DLC WH"/>
    <n v="100"/>
    <x v="0"/>
    <s v=""/>
    <x v="0"/>
    <n v="-18"/>
    <n v="-18"/>
    <n v="0"/>
    <n v="0"/>
    <n v="0"/>
    <n v="0"/>
    <n v="0"/>
    <n v="0"/>
    <n v="0"/>
    <n v="0"/>
    <n v="0"/>
  </r>
  <r>
    <s v="ERP"/>
    <n v="2020"/>
    <n v="1"/>
    <n v="202001"/>
    <s v="IA"/>
    <s v=""/>
    <x v="0"/>
    <x v="0"/>
    <x v="0"/>
    <s v=""/>
    <x v="0"/>
    <s v="IA DSM LOAD MGMT INTERRUPTIBLE"/>
    <n v="100"/>
    <x v="0"/>
    <s v=""/>
    <x v="1"/>
    <n v="1962.6959999999999"/>
    <n v="1962.6959999999999"/>
    <n v="0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Branching Out"/>
    <x v="28"/>
    <s v="IA DSM TREES"/>
    <n v="95"/>
    <x v="0"/>
    <s v=""/>
    <x v="1"/>
    <n v="49989.78"/>
    <n v="48810.78"/>
    <n v="1179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Branching Out"/>
    <x v="28"/>
    <s v="IA DSM TREES"/>
    <n v="95"/>
    <x v="0"/>
    <s v=""/>
    <x v="0"/>
    <n v="135542.29"/>
    <n v="121265.18"/>
    <n v="14277.11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Hometown Rewards"/>
    <x v="29"/>
    <s v="IA DSM RES COMMUNITY ACTION"/>
    <n v="95"/>
    <x v="0"/>
    <s v=""/>
    <x v="1"/>
    <n v="-10.220000000000001"/>
    <n v="-10.220000000000001"/>
    <n v="0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Hometown Rewards"/>
    <x v="29"/>
    <s v="IA DSM RES COMMUNITY ACTION"/>
    <n v="95"/>
    <x v="0"/>
    <s v=""/>
    <x v="0"/>
    <n v="9335.9699999999993"/>
    <n v="9335.9699999999993"/>
    <n v="0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PowerHouse"/>
    <x v="30"/>
    <s v="IOWA-DSM-POWERHOUSE-EEP"/>
    <n v="95"/>
    <x v="0"/>
    <s v=""/>
    <x v="1"/>
    <n v="265.69200000000001"/>
    <n v="265.69200000000001"/>
    <n v="0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PowerHouse"/>
    <x v="30"/>
    <s v="IOWA-DSM-POWERHOUSE-EEP"/>
    <n v="95"/>
    <x v="0"/>
    <s v=""/>
    <x v="3"/>
    <n v="11491.64"/>
    <n v="11502.89"/>
    <n v="-11.25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Advertising &amp; misc"/>
    <x v="19"/>
    <s v="NON-TARGETED ENERGY AWARENESS"/>
    <n v="95"/>
    <x v="0"/>
    <s v=""/>
    <x v="1"/>
    <n v="143.66200000000001"/>
    <n v="143.66200000000001"/>
    <n v="0"/>
    <n v="0"/>
    <n v="0"/>
    <n v="0"/>
    <n v="0"/>
    <n v="0"/>
    <n v="0"/>
    <n v="0"/>
    <n v="0"/>
  </r>
  <r>
    <s v="ERP"/>
    <n v="2020"/>
    <n v="1"/>
    <n v="202001"/>
    <s v="IA"/>
    <s v=""/>
    <x v="1"/>
    <x v="1"/>
    <x v="18"/>
    <s v=""/>
    <x v="31"/>
    <s v="IA DSM EE DEALER NETWORK"/>
    <n v="95"/>
    <x v="0"/>
    <s v=""/>
    <x v="1"/>
    <n v="126.315"/>
    <n v="126.315"/>
    <n v="0"/>
    <n v="0"/>
    <n v="0"/>
    <n v="0"/>
    <n v="0"/>
    <n v="0"/>
    <n v="0"/>
    <n v="0"/>
    <n v="0"/>
  </r>
  <r>
    <s v="ERP"/>
    <n v="2020"/>
    <n v="1"/>
    <n v="202001"/>
    <s v="IA"/>
    <s v=""/>
    <x v="1"/>
    <x v="1"/>
    <x v="6"/>
    <s v=""/>
    <x v="6"/>
    <s v="IA DSM REGULATORY IEC/CC"/>
    <n v="83"/>
    <x v="0"/>
    <s v=""/>
    <x v="1"/>
    <n v="115659.38"/>
    <n v="0"/>
    <n v="115659.38"/>
    <n v="0"/>
    <n v="0"/>
    <n v="0"/>
    <n v="0"/>
    <n v="0"/>
    <n v="0"/>
    <n v="0"/>
    <n v="0"/>
  </r>
  <r>
    <s v="ERP"/>
    <n v="2020"/>
    <n v="1"/>
    <n v="202001"/>
    <s v="IA"/>
    <s v=""/>
    <x v="1"/>
    <x v="1"/>
    <x v="20"/>
    <s v=""/>
    <x v="21"/>
    <s v="IA DSM NEXT PLAN"/>
    <n v="93"/>
    <x v="0"/>
    <s v=""/>
    <x v="2"/>
    <n v="2451.1289999999999"/>
    <n v="2612.1089999999999"/>
    <n v="-160.97999999999999"/>
    <n v="0"/>
    <n v="0"/>
    <n v="0"/>
    <n v="0"/>
    <n v="0"/>
    <n v="0"/>
    <n v="0"/>
    <n v="0"/>
  </r>
  <r>
    <s v="ERP"/>
    <n v="2020"/>
    <n v="1"/>
    <n v="202001"/>
    <s v="IA"/>
    <s v=""/>
    <x v="1"/>
    <x v="1"/>
    <x v="20"/>
    <s v=""/>
    <x v="21"/>
    <s v="IA DSM NEXT PLAN"/>
    <n v="93"/>
    <x v="0"/>
    <s v=""/>
    <x v="1"/>
    <n v="-7154.8"/>
    <n v="-7080.0839999999998"/>
    <n v="-74.715999999999994"/>
    <n v="0"/>
    <n v="0"/>
    <n v="0"/>
    <n v="0"/>
    <n v="0"/>
    <n v="0"/>
    <n v="0"/>
    <n v="0"/>
  </r>
  <r>
    <s v="ERP"/>
    <n v="2020"/>
    <n v="1"/>
    <n v="202001"/>
    <s v="IA"/>
    <s v=""/>
    <x v="1"/>
    <x v="1"/>
    <x v="21"/>
    <s v=""/>
    <x v="22"/>
    <s v="IA DSM EM&amp;V"/>
    <n v="93"/>
    <x v="0"/>
    <s v=""/>
    <x v="1"/>
    <n v="100.795"/>
    <n v="93.73"/>
    <n v="7.06"/>
    <n v="0"/>
    <n v="0"/>
    <n v="0"/>
    <n v="0"/>
    <n v="0"/>
    <n v="0"/>
    <n v="0"/>
    <n v="0"/>
  </r>
  <r>
    <s v="ERP"/>
    <n v="2020"/>
    <n v="2"/>
    <n v="202002"/>
    <s v="IA"/>
    <s v=""/>
    <x v="2"/>
    <x v="2"/>
    <x v="2"/>
    <s v=""/>
    <x v="1"/>
    <s v="IA DSM RES PRESC REBATES"/>
    <n v="78"/>
    <x v="0"/>
    <s v=""/>
    <x v="1"/>
    <n v="4451.3980000000001"/>
    <n v="4316.3879999999999"/>
    <n v="135.01"/>
    <n v="0"/>
    <n v="0"/>
    <n v="0"/>
    <n v="0"/>
    <n v="0"/>
    <n v="0"/>
    <n v="0"/>
    <n v="0"/>
  </r>
  <r>
    <s v="ERP"/>
    <n v="2020"/>
    <n v="2"/>
    <n v="202002"/>
    <s v="IA"/>
    <s v=""/>
    <x v="2"/>
    <x v="2"/>
    <x v="2"/>
    <s v=""/>
    <x v="1"/>
    <s v="IA DSM RES PRESC REBATES"/>
    <n v="78"/>
    <x v="0"/>
    <s v=""/>
    <x v="3"/>
    <n v="709.6"/>
    <n v="651.46"/>
    <n v="58.14"/>
    <n v="0"/>
    <n v="0"/>
    <n v="0"/>
    <n v="0"/>
    <n v="0"/>
    <n v="0"/>
    <n v="0"/>
    <n v="0"/>
  </r>
  <r>
    <s v="ERP"/>
    <n v="2020"/>
    <n v="2"/>
    <n v="202002"/>
    <s v="IA"/>
    <s v=""/>
    <x v="2"/>
    <x v="2"/>
    <x v="2"/>
    <s v=""/>
    <x v="1"/>
    <s v="IA DSM RES PRESC REBATES"/>
    <n v="78"/>
    <x v="0"/>
    <s v=""/>
    <x v="0"/>
    <n v="79261.990000000005"/>
    <n v="56910.94"/>
    <n v="22351.05"/>
    <n v="0"/>
    <n v="0"/>
    <n v="0"/>
    <n v="0"/>
    <n v="0"/>
    <n v="0"/>
    <n v="0"/>
    <n v="0"/>
  </r>
  <r>
    <s v="ERP"/>
    <n v="2020"/>
    <n v="2"/>
    <n v="202002"/>
    <s v="IA"/>
    <s v=""/>
    <x v="2"/>
    <x v="2"/>
    <x v="2"/>
    <s v=""/>
    <x v="1"/>
    <s v="IA DSM RES PRESC REBATES"/>
    <n v="78"/>
    <x v="0"/>
    <s v=""/>
    <x v="6"/>
    <n v="4758.3710000000001"/>
    <n v="1824.7090000000001"/>
    <n v="2933.6619999999998"/>
    <n v="0"/>
    <n v="0"/>
    <n v="0"/>
    <n v="0"/>
    <n v="0"/>
    <n v="0"/>
    <n v="0"/>
    <n v="0"/>
  </r>
  <r>
    <s v="ERP"/>
    <n v="2020"/>
    <n v="2"/>
    <n v="202002"/>
    <s v="IA"/>
    <s v=""/>
    <x v="2"/>
    <x v="2"/>
    <x v="7"/>
    <s v=""/>
    <x v="8"/>
    <s v="IA DSM RES HOME AUDITS"/>
    <n v="90"/>
    <x v="0"/>
    <s v=""/>
    <x v="1"/>
    <n v="78.971000000000004"/>
    <n v="69.150000000000006"/>
    <n v="9.82"/>
    <n v="0"/>
    <n v="0"/>
    <n v="0"/>
    <n v="0"/>
    <n v="0"/>
    <n v="0"/>
    <n v="0"/>
    <n v="0"/>
  </r>
  <r>
    <s v="ERP"/>
    <n v="2020"/>
    <n v="2"/>
    <n v="202002"/>
    <s v="IA"/>
    <s v=""/>
    <x v="2"/>
    <x v="2"/>
    <x v="8"/>
    <s v=""/>
    <x v="9"/>
    <s v="IA DSM CHANGE-A-LIGHT"/>
    <n v="100"/>
    <x v="0"/>
    <s v=""/>
    <x v="1"/>
    <n v="17645.942999999999"/>
    <n v="17645.942999999999"/>
    <n v="0"/>
    <n v="0"/>
    <n v="0"/>
    <n v="0"/>
    <n v="0"/>
    <n v="0"/>
    <n v="0"/>
    <n v="0"/>
    <n v="0"/>
  </r>
  <r>
    <s v="ERP"/>
    <n v="2020"/>
    <n v="2"/>
    <n v="202002"/>
    <s v="IA"/>
    <s v=""/>
    <x v="2"/>
    <x v="2"/>
    <x v="8"/>
    <s v=""/>
    <x v="9"/>
    <s v="IA DSM CHANGE-A-LIGHT"/>
    <n v="100"/>
    <x v="0"/>
    <s v=""/>
    <x v="5"/>
    <n v="84538.04"/>
    <n v="84538.04"/>
    <n v="0"/>
    <n v="0"/>
    <n v="0"/>
    <n v="0"/>
    <n v="0"/>
    <n v="0"/>
    <n v="0"/>
    <n v="0"/>
    <n v="0"/>
  </r>
  <r>
    <s v="ERP"/>
    <n v="2020"/>
    <n v="2"/>
    <n v="202002"/>
    <s v="IA"/>
    <s v=""/>
    <x v="2"/>
    <x v="2"/>
    <x v="8"/>
    <s v=""/>
    <x v="9"/>
    <s v="IA DSM CHANGE-A-LIGHT"/>
    <n v="100"/>
    <x v="0"/>
    <s v=""/>
    <x v="6"/>
    <n v="8370"/>
    <n v="8370"/>
    <n v="0"/>
    <n v="0"/>
    <n v="0"/>
    <n v="0"/>
    <n v="0"/>
    <n v="0"/>
    <n v="0"/>
    <n v="0"/>
    <n v="0"/>
  </r>
  <r>
    <s v="ERP"/>
    <n v="2020"/>
    <n v="2"/>
    <n v="202002"/>
    <s v="IA"/>
    <s v=""/>
    <x v="2"/>
    <x v="2"/>
    <x v="9"/>
    <s v=""/>
    <x v="10"/>
    <s v="IA DSM RES APPL RECYCLING"/>
    <n v="100"/>
    <x v="0"/>
    <s v=""/>
    <x v="1"/>
    <n v="466.41800000000001"/>
    <n v="466.41800000000001"/>
    <n v="0"/>
    <n v="0"/>
    <n v="0"/>
    <n v="0"/>
    <n v="0"/>
    <n v="0"/>
    <n v="0"/>
    <n v="0"/>
    <n v="0"/>
  </r>
  <r>
    <s v="ERP"/>
    <n v="2020"/>
    <n v="2"/>
    <n v="202002"/>
    <s v="IA"/>
    <s v=""/>
    <x v="2"/>
    <x v="2"/>
    <x v="10"/>
    <s v="2019 - moved from 2014 EEP R&amp;D to i"/>
    <x v="11"/>
    <s v="IA RES BEHAVIORAL"/>
    <n v="95"/>
    <x v="0"/>
    <s v=""/>
    <x v="1"/>
    <n v="2235.81"/>
    <n v="2125.6579999999999"/>
    <n v="110.13"/>
    <n v="0"/>
    <n v="0"/>
    <n v="0"/>
    <n v="0"/>
    <n v="0"/>
    <n v="0"/>
    <n v="0"/>
    <n v="0"/>
  </r>
  <r>
    <s v="ERP"/>
    <n v="2020"/>
    <n v="2"/>
    <n v="202002"/>
    <s v="IA"/>
    <s v=""/>
    <x v="2"/>
    <x v="2"/>
    <x v="11"/>
    <s v=""/>
    <x v="12"/>
    <s v="DSM LOW INCOME WEATHERIZATION"/>
    <n v="14"/>
    <x v="0"/>
    <s v=""/>
    <x v="1"/>
    <n v="1531.3589999999999"/>
    <n v="1362.095"/>
    <n v="169.26"/>
    <n v="0"/>
    <n v="0"/>
    <n v="0"/>
    <n v="0"/>
    <n v="0"/>
    <n v="0"/>
    <n v="0"/>
    <n v="0"/>
  </r>
  <r>
    <s v="ERP"/>
    <n v="2020"/>
    <n v="2"/>
    <n v="202002"/>
    <s v="IA"/>
    <s v=""/>
    <x v="2"/>
    <x v="2"/>
    <x v="12"/>
    <s v=""/>
    <x v="13"/>
    <s v="DSM LI MULTI-FAMILY EFF EMPROV"/>
    <n v="88"/>
    <x v="0"/>
    <s v=""/>
    <x v="1"/>
    <n v="5294.8860000000004"/>
    <n v="3898.9749999999999"/>
    <n v="1395.9110000000001"/>
    <n v="0"/>
    <n v="0"/>
    <n v="0"/>
    <n v="0"/>
    <n v="0"/>
    <n v="0"/>
    <n v="0"/>
    <n v="0"/>
  </r>
  <r>
    <s v="ERP"/>
    <n v="2020"/>
    <n v="2"/>
    <n v="202002"/>
    <s v="IA"/>
    <s v=""/>
    <x v="2"/>
    <x v="2"/>
    <x v="12"/>
    <s v=""/>
    <x v="13"/>
    <s v="DSM LI MULTI-FAMILY EFF EMPROV"/>
    <n v="88"/>
    <x v="0"/>
    <s v=""/>
    <x v="4"/>
    <n v="2311.23"/>
    <n v="1100.8800000000001"/>
    <n v="1210.3499999999999"/>
    <n v="0"/>
    <n v="0"/>
    <n v="0"/>
    <n v="0"/>
    <n v="0"/>
    <n v="0"/>
    <n v="0"/>
    <n v="0"/>
  </r>
  <r>
    <s v="ERP"/>
    <n v="2020"/>
    <n v="2"/>
    <n v="202002"/>
    <s v="IA"/>
    <s v=""/>
    <x v="2"/>
    <x v="2"/>
    <x v="13"/>
    <s v=""/>
    <x v="14"/>
    <s v="LIVING WISE - IOWA"/>
    <n v="68"/>
    <x v="0"/>
    <s v=""/>
    <x v="1"/>
    <n v="38443.521000000001"/>
    <n v="25678.98"/>
    <n v="12764.54"/>
    <n v="0"/>
    <n v="0"/>
    <n v="0"/>
    <n v="0"/>
    <n v="0"/>
    <n v="0"/>
    <n v="0"/>
    <n v="0"/>
  </r>
  <r>
    <s v="ERP"/>
    <n v="2020"/>
    <n v="2"/>
    <n v="202002"/>
    <s v="IA"/>
    <s v=""/>
    <x v="2"/>
    <x v="2"/>
    <x v="13"/>
    <s v=""/>
    <x v="14"/>
    <s v="LIVING WISE - IOWA"/>
    <n v="68"/>
    <x v="0"/>
    <s v=""/>
    <x v="4"/>
    <n v="84735.13"/>
    <n v="20552.939999999999"/>
    <n v="64182.19"/>
    <n v="0"/>
    <n v="0"/>
    <n v="0"/>
    <n v="0"/>
    <n v="0"/>
    <n v="0"/>
    <n v="0"/>
    <n v="0"/>
  </r>
  <r>
    <s v="ERP"/>
    <n v="2020"/>
    <n v="2"/>
    <n v="202002"/>
    <s v="IA"/>
    <s v=""/>
    <x v="2"/>
    <x v="3"/>
    <x v="14"/>
    <s v=""/>
    <x v="15"/>
    <s v="IA DSM NON-RES PRESC REBATS"/>
    <n v="95"/>
    <x v="0"/>
    <s v=""/>
    <x v="1"/>
    <n v="7443.1260000000002"/>
    <n v="7364.3760000000002"/>
    <n v="78.75"/>
    <n v="0"/>
    <n v="0"/>
    <n v="0"/>
    <n v="0"/>
    <n v="0"/>
    <n v="0"/>
    <n v="0"/>
    <n v="0"/>
  </r>
  <r>
    <s v="ERP"/>
    <n v="2020"/>
    <n v="2"/>
    <n v="202002"/>
    <s v="IA"/>
    <s v=""/>
    <x v="2"/>
    <x v="3"/>
    <x v="14"/>
    <s v=""/>
    <x v="15"/>
    <s v="IA DSM NON-RES PRESC REBATS"/>
    <n v="95"/>
    <x v="0"/>
    <s v=""/>
    <x v="3"/>
    <n v="-2.2450000000000001"/>
    <n v="6.51"/>
    <n v="-8.76"/>
    <n v="0"/>
    <n v="0"/>
    <n v="0"/>
    <n v="0"/>
    <n v="0"/>
    <n v="0"/>
    <n v="0"/>
    <n v="0"/>
  </r>
  <r>
    <s v="ERP"/>
    <n v="2020"/>
    <n v="2"/>
    <n v="202002"/>
    <s v="IA"/>
    <s v=""/>
    <x v="2"/>
    <x v="3"/>
    <x v="14"/>
    <s v=""/>
    <x v="15"/>
    <s v="IA DSM NON-RES PRESC REBATS"/>
    <n v="95"/>
    <x v="0"/>
    <s v=""/>
    <x v="0"/>
    <n v="150958.21"/>
    <n v="148218.21"/>
    <n v="2740"/>
    <n v="0"/>
    <n v="0"/>
    <n v="0"/>
    <n v="0"/>
    <n v="0"/>
    <n v="0"/>
    <n v="0"/>
    <n v="0"/>
  </r>
  <r>
    <s v="ERP"/>
    <n v="2020"/>
    <n v="2"/>
    <n v="202002"/>
    <s v="IA"/>
    <s v=""/>
    <x v="2"/>
    <x v="3"/>
    <x v="14"/>
    <s v=""/>
    <x v="15"/>
    <s v="IA DSM NON-RES PRESC REBATS"/>
    <n v="95"/>
    <x v="0"/>
    <s v=""/>
    <x v="6"/>
    <n v="662.66200000000003"/>
    <n v="403.36200000000002"/>
    <n v="259.3"/>
    <n v="0"/>
    <n v="0"/>
    <n v="0"/>
    <n v="0"/>
    <n v="0"/>
    <n v="0"/>
    <n v="0"/>
    <n v="0"/>
  </r>
  <r>
    <s v="ERP"/>
    <n v="2020"/>
    <n v="2"/>
    <n v="202002"/>
    <s v="IA"/>
    <s v=""/>
    <x v="2"/>
    <x v="3"/>
    <x v="14"/>
    <s v=""/>
    <x v="23"/>
    <s v="IA DSM ENERGY SOLN TOOL-SMBIZ"/>
    <n v="95"/>
    <x v="0"/>
    <s v=""/>
    <x v="1"/>
    <n v="0"/>
    <n v="0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15"/>
    <s v=""/>
    <x v="16"/>
    <s v="IA DSM SM BUSINESS DI LIGHTING"/>
    <n v="100"/>
    <x v="0"/>
    <s v=""/>
    <x v="1"/>
    <n v="510.745"/>
    <n v="510.745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15"/>
    <s v=""/>
    <x v="16"/>
    <s v="IA DSM SM BUSINESS DI LIGHTING"/>
    <n v="100"/>
    <x v="0"/>
    <s v=""/>
    <x v="5"/>
    <n v="35267.199999999997"/>
    <n v="35267.199999999997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3"/>
    <s v=""/>
    <x v="2"/>
    <s v="IA DSM C&amp;I CUSTOM REBATES"/>
    <n v="96"/>
    <x v="0"/>
    <s v=""/>
    <x v="1"/>
    <n v="59597.527999999998"/>
    <n v="57032.779000000002"/>
    <n v="2564.7399999999998"/>
    <n v="0"/>
    <n v="0"/>
    <n v="0"/>
    <n v="0"/>
    <n v="0"/>
    <n v="0"/>
    <n v="0"/>
    <n v="0"/>
  </r>
  <r>
    <s v="ERP"/>
    <n v="2020"/>
    <n v="2"/>
    <n v="202002"/>
    <s v="IA"/>
    <s v=""/>
    <x v="2"/>
    <x v="3"/>
    <x v="3"/>
    <s v=""/>
    <x v="2"/>
    <s v="IA DSM C&amp;I CUSTOM REBATES"/>
    <n v="96"/>
    <x v="0"/>
    <s v=""/>
    <x v="3"/>
    <n v="777.95399999999995"/>
    <n v="777.95399999999995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3"/>
    <s v=""/>
    <x v="2"/>
    <s v="IA DSM C&amp;I CUSTOM REBATES"/>
    <n v="96"/>
    <x v="0"/>
    <s v=""/>
    <x v="0"/>
    <n v="75477.664000000004"/>
    <n v="72292.350000000006"/>
    <n v="3185.37"/>
    <n v="0"/>
    <n v="0"/>
    <n v="0"/>
    <n v="0"/>
    <n v="0"/>
    <n v="0"/>
    <n v="0"/>
    <n v="0"/>
  </r>
  <r>
    <s v="ERP"/>
    <n v="2020"/>
    <n v="2"/>
    <n v="202002"/>
    <s v="IA"/>
    <s v=""/>
    <x v="2"/>
    <x v="3"/>
    <x v="3"/>
    <s v=""/>
    <x v="24"/>
    <s v="RETRO-COMMISSIONING"/>
    <n v="96"/>
    <x v="0"/>
    <s v=""/>
    <x v="1"/>
    <n v="0"/>
    <n v="0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3"/>
    <s v=""/>
    <x v="25"/>
    <s v="IA DSM ENERGY SOLN TOOL-CUSTOM"/>
    <n v="96"/>
    <x v="0"/>
    <s v=""/>
    <x v="1"/>
    <n v="0"/>
    <n v="0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3"/>
    <s v=""/>
    <x v="25"/>
    <s v="IA DSM ENERGY SOLN TOOL-CUSTOM"/>
    <n v="96"/>
    <x v="0"/>
    <s v=""/>
    <x v="3"/>
    <n v="40"/>
    <n v="40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4"/>
    <s v=""/>
    <x v="3"/>
    <s v="IA COMMERCIAL NEW CONSTRUCTION"/>
    <n v="100"/>
    <x v="0"/>
    <s v=""/>
    <x v="1"/>
    <n v="1921.8409999999999"/>
    <n v="1921.8409999999999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4"/>
    <s v=""/>
    <x v="3"/>
    <s v="IA COMMERCIAL NEW CONSTRUCTION"/>
    <n v="100"/>
    <x v="0"/>
    <s v=""/>
    <x v="3"/>
    <n v="87.924000000000007"/>
    <n v="87.924000000000007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4"/>
    <s v=""/>
    <x v="3"/>
    <s v="IA COMMERCIAL NEW CONSTRUCTION"/>
    <n v="100"/>
    <x v="0"/>
    <s v=""/>
    <x v="0"/>
    <n v="11003"/>
    <n v="11003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16"/>
    <s v=""/>
    <x v="17"/>
    <s v="IA DSM AG REBATES"/>
    <n v="100"/>
    <x v="0"/>
    <s v=""/>
    <x v="1"/>
    <n v="23451.580999999998"/>
    <n v="23451.580999999998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16"/>
    <s v=""/>
    <x v="17"/>
    <s v="IA DSM AG REBATES"/>
    <n v="100"/>
    <x v="0"/>
    <s v=""/>
    <x v="3"/>
    <n v="-18.72"/>
    <n v="-18.72"/>
    <n v="0"/>
    <n v="0"/>
    <n v="0"/>
    <n v="0"/>
    <n v="0"/>
    <n v="0"/>
    <n v="0"/>
    <n v="0"/>
    <n v="0"/>
  </r>
  <r>
    <s v="ERP"/>
    <n v="2020"/>
    <n v="2"/>
    <n v="202002"/>
    <s v="IA"/>
    <s v=""/>
    <x v="2"/>
    <x v="3"/>
    <x v="16"/>
    <s v=""/>
    <x v="17"/>
    <s v="IA DSM AG REBATES"/>
    <n v="100"/>
    <x v="0"/>
    <s v=""/>
    <x v="0"/>
    <n v="14234"/>
    <n v="14234"/>
    <n v="0"/>
    <n v="0"/>
    <n v="0"/>
    <n v="0"/>
    <n v="0"/>
    <n v="0"/>
    <n v="0"/>
    <n v="0"/>
    <n v="0"/>
  </r>
  <r>
    <s v="ERP"/>
    <n v="2020"/>
    <n v="2"/>
    <n v="202002"/>
    <s v="IA"/>
    <s v=""/>
    <x v="0"/>
    <x v="0"/>
    <x v="5"/>
    <s v=""/>
    <x v="4"/>
    <s v="IA DSM LOAD MGMT RES DLC"/>
    <n v="100"/>
    <x v="0"/>
    <s v=""/>
    <x v="1"/>
    <n v="1707.952"/>
    <n v="1707.952"/>
    <n v="0"/>
    <n v="0"/>
    <n v="0"/>
    <n v="0"/>
    <n v="0"/>
    <n v="0"/>
    <n v="0"/>
    <n v="0"/>
    <n v="0"/>
  </r>
  <r>
    <s v="ERP"/>
    <n v="2020"/>
    <n v="2"/>
    <n v="202002"/>
    <s v="IA"/>
    <s v=""/>
    <x v="0"/>
    <x v="0"/>
    <x v="5"/>
    <s v=""/>
    <x v="26"/>
    <s v="IA DSM RESIDENTIAL DLC AC"/>
    <n v="100"/>
    <x v="0"/>
    <s v=""/>
    <x v="0"/>
    <n v="8"/>
    <n v="8"/>
    <n v="0"/>
    <n v="0"/>
    <n v="0"/>
    <n v="0"/>
    <n v="0"/>
    <n v="0"/>
    <n v="0"/>
    <n v="0"/>
    <n v="0"/>
  </r>
  <r>
    <s v="ERP"/>
    <n v="2020"/>
    <n v="2"/>
    <n v="202002"/>
    <s v="IA"/>
    <s v=""/>
    <x v="0"/>
    <x v="0"/>
    <x v="5"/>
    <s v=""/>
    <x v="27"/>
    <s v="IPL DSM RESIDENTIAL DLC WH"/>
    <n v="100"/>
    <x v="0"/>
    <s v=""/>
    <x v="0"/>
    <n v="120"/>
    <n v="120"/>
    <n v="0"/>
    <n v="0"/>
    <n v="0"/>
    <n v="0"/>
    <n v="0"/>
    <n v="0"/>
    <n v="0"/>
    <n v="0"/>
    <n v="0"/>
  </r>
  <r>
    <s v="ERP"/>
    <n v="2020"/>
    <n v="2"/>
    <n v="202002"/>
    <s v="IA"/>
    <s v=""/>
    <x v="0"/>
    <x v="0"/>
    <x v="0"/>
    <s v=""/>
    <x v="0"/>
    <s v="IA DSM LOAD MGMT INTERRUPTIBLE"/>
    <n v="100"/>
    <x v="0"/>
    <s v=""/>
    <x v="1"/>
    <n v="7614.6689999999999"/>
    <n v="7614.6689999999999"/>
    <n v="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Branching Out"/>
    <x v="28"/>
    <s v="IA DSM TREES"/>
    <n v="95"/>
    <x v="0"/>
    <s v=""/>
    <x v="1"/>
    <n v="191.77"/>
    <n v="182.17"/>
    <n v="9.59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Branching Out"/>
    <x v="28"/>
    <s v="IA DSM TREES"/>
    <n v="95"/>
    <x v="0"/>
    <s v=""/>
    <x v="0"/>
    <n v="0"/>
    <n v="0"/>
    <n v="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Hometown Rewards"/>
    <x v="29"/>
    <s v="IA DSM RES COMMUNITY ACTION"/>
    <n v="95"/>
    <x v="0"/>
    <s v=""/>
    <x v="0"/>
    <n v="3937.5"/>
    <n v="3937.5"/>
    <n v="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PowerHouse"/>
    <x v="30"/>
    <s v="IOWA-DSM-POWERHOUSE-EEP"/>
    <n v="95"/>
    <x v="0"/>
    <s v=""/>
    <x v="1"/>
    <n v="2693.63"/>
    <n v="2693.63"/>
    <n v="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PowerHouse"/>
    <x v="30"/>
    <s v="IOWA-DSM-POWERHOUSE-EEP"/>
    <n v="95"/>
    <x v="0"/>
    <s v=""/>
    <x v="3"/>
    <n v="40980.339999999997"/>
    <n v="40880.339999999997"/>
    <n v="10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Advertising &amp; misc"/>
    <x v="19"/>
    <s v="NON-TARGETED ENERGY AWARENESS"/>
    <n v="95"/>
    <x v="0"/>
    <s v=""/>
    <x v="1"/>
    <n v="231.37100000000001"/>
    <n v="231.37100000000001"/>
    <n v="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Advertising &amp; misc"/>
    <x v="19"/>
    <s v="NON-TARGETED ENERGY AWARENESS"/>
    <n v="95"/>
    <x v="0"/>
    <s v=""/>
    <x v="3"/>
    <n v="270.81"/>
    <n v="270.81"/>
    <n v="0"/>
    <n v="0"/>
    <n v="0"/>
    <n v="0"/>
    <n v="0"/>
    <n v="0"/>
    <n v="0"/>
    <n v="0"/>
    <n v="0"/>
  </r>
  <r>
    <s v="ERP"/>
    <n v="2020"/>
    <n v="2"/>
    <n v="202002"/>
    <s v="IA"/>
    <s v=""/>
    <x v="1"/>
    <x v="1"/>
    <x v="18"/>
    <s v=""/>
    <x v="31"/>
    <s v="IA DSM EE DEALER NETWORK"/>
    <n v="95"/>
    <x v="0"/>
    <s v=""/>
    <x v="1"/>
    <n v="32923.593000000001"/>
    <n v="32860.661999999997"/>
    <n v="62.93"/>
    <n v="0"/>
    <n v="0"/>
    <n v="0"/>
    <n v="0"/>
    <n v="0"/>
    <n v="0"/>
    <n v="0"/>
    <n v="0"/>
  </r>
  <r>
    <s v="ERP"/>
    <n v="2020"/>
    <n v="2"/>
    <n v="202002"/>
    <s v="IA"/>
    <s v=""/>
    <x v="1"/>
    <x v="1"/>
    <x v="20"/>
    <s v=""/>
    <x v="21"/>
    <s v="IA DSM NEXT PLAN"/>
    <n v="93"/>
    <x v="0"/>
    <s v=""/>
    <x v="2"/>
    <n v="8216.866"/>
    <n v="8217.0159999999996"/>
    <n v="-0.15"/>
    <n v="0"/>
    <n v="0"/>
    <n v="0"/>
    <n v="0"/>
    <n v="0"/>
    <n v="0"/>
    <n v="0"/>
    <n v="0"/>
  </r>
  <r>
    <s v="ERP"/>
    <n v="2020"/>
    <n v="2"/>
    <n v="202002"/>
    <s v="IA"/>
    <s v=""/>
    <x v="1"/>
    <x v="1"/>
    <x v="20"/>
    <s v=""/>
    <x v="21"/>
    <s v="IA DSM NEXT PLAN"/>
    <n v="93"/>
    <x v="0"/>
    <s v=""/>
    <x v="1"/>
    <n v="1381.451"/>
    <n v="1485.211"/>
    <n v="-103.76"/>
    <n v="0"/>
    <n v="0"/>
    <n v="0"/>
    <n v="0"/>
    <n v="0"/>
    <n v="0"/>
    <n v="0"/>
    <n v="0"/>
  </r>
  <r>
    <s v="ERP"/>
    <n v="2020"/>
    <n v="2"/>
    <n v="202002"/>
    <s v="IA"/>
    <s v=""/>
    <x v="1"/>
    <x v="1"/>
    <x v="21"/>
    <s v=""/>
    <x v="22"/>
    <s v="IA DSM EM&amp;V"/>
    <n v="93"/>
    <x v="0"/>
    <s v=""/>
    <x v="1"/>
    <n v="1332.6969999999999"/>
    <n v="1239.42"/>
    <n v="93.31"/>
    <n v="0"/>
    <n v="0"/>
    <n v="0"/>
    <n v="0"/>
    <n v="0"/>
    <n v="0"/>
    <n v="0"/>
    <n v="0"/>
  </r>
  <r>
    <s v="ERP"/>
    <n v="2020"/>
    <n v="3"/>
    <n v="202003"/>
    <s v="IA"/>
    <s v=""/>
    <x v="2"/>
    <x v="2"/>
    <x v="2"/>
    <s v="moved to Res Prescriptive for durat"/>
    <x v="32"/>
    <s v="IA DSM RES NEW CONSTRUCTION"/>
    <n v="75"/>
    <x v="0"/>
    <s v=""/>
    <x v="0"/>
    <n v="17028"/>
    <n v="17028"/>
    <n v="0"/>
    <n v="0"/>
    <n v="0"/>
    <n v="0"/>
    <n v="0"/>
    <n v="0"/>
    <n v="0"/>
    <n v="0"/>
    <n v="0"/>
  </r>
  <r>
    <s v="ERP"/>
    <n v="2020"/>
    <n v="3"/>
    <n v="202003"/>
    <s v="IA"/>
    <s v=""/>
    <x v="2"/>
    <x v="2"/>
    <x v="2"/>
    <s v=""/>
    <x v="1"/>
    <s v="IA DSM RES PRESC REBATES"/>
    <n v="78"/>
    <x v="0"/>
    <s v=""/>
    <x v="1"/>
    <n v="20145.28"/>
    <n v="18590.717000000001"/>
    <n v="1554.5630000000001"/>
    <n v="0"/>
    <n v="0"/>
    <n v="0"/>
    <n v="0"/>
    <n v="0"/>
    <n v="0"/>
    <n v="0"/>
    <n v="0"/>
  </r>
  <r>
    <s v="ERP"/>
    <n v="2020"/>
    <n v="3"/>
    <n v="202003"/>
    <s v="IA"/>
    <s v=""/>
    <x v="2"/>
    <x v="2"/>
    <x v="2"/>
    <s v=""/>
    <x v="1"/>
    <s v="IA DSM RES PRESC REBATES"/>
    <n v="78"/>
    <x v="0"/>
    <s v=""/>
    <x v="3"/>
    <n v="158.69999999999999"/>
    <n v="130.46"/>
    <n v="28.24"/>
    <n v="0"/>
    <n v="0"/>
    <n v="0"/>
    <n v="0"/>
    <n v="0"/>
    <n v="0"/>
    <n v="0"/>
    <n v="0"/>
  </r>
  <r>
    <s v="ERP"/>
    <n v="2020"/>
    <n v="3"/>
    <n v="202003"/>
    <s v="IA"/>
    <s v=""/>
    <x v="2"/>
    <x v="2"/>
    <x v="2"/>
    <s v=""/>
    <x v="1"/>
    <s v="IA DSM RES PRESC REBATES"/>
    <n v="78"/>
    <x v="0"/>
    <s v=""/>
    <x v="0"/>
    <n v="120394.98"/>
    <n v="69796.259999999995"/>
    <n v="50598.720000000001"/>
    <n v="0"/>
    <n v="0"/>
    <n v="0"/>
    <n v="0"/>
    <n v="0"/>
    <n v="0"/>
    <n v="0"/>
    <n v="0"/>
  </r>
  <r>
    <s v="ERP"/>
    <n v="2020"/>
    <n v="3"/>
    <n v="202003"/>
    <s v="IA"/>
    <s v=""/>
    <x v="2"/>
    <x v="2"/>
    <x v="2"/>
    <s v=""/>
    <x v="1"/>
    <s v="IA DSM RES PRESC REBATES"/>
    <n v="78"/>
    <x v="0"/>
    <s v=""/>
    <x v="6"/>
    <n v="1792.55"/>
    <n v="1550.1"/>
    <n v="242.45"/>
    <n v="0"/>
    <n v="0"/>
    <n v="0"/>
    <n v="0"/>
    <n v="0"/>
    <n v="0"/>
    <n v="0"/>
    <n v="0"/>
  </r>
  <r>
    <s v="ERP"/>
    <n v="2020"/>
    <n v="3"/>
    <n v="202003"/>
    <s v="IA"/>
    <s v=""/>
    <x v="2"/>
    <x v="2"/>
    <x v="7"/>
    <s v=""/>
    <x v="8"/>
    <s v="IA DSM RES HOME AUDITS"/>
    <n v="90"/>
    <x v="0"/>
    <s v=""/>
    <x v="1"/>
    <n v="7288.6080000000002"/>
    <n v="6900.2510000000002"/>
    <n v="388.35"/>
    <n v="0"/>
    <n v="0"/>
    <n v="0"/>
    <n v="0"/>
    <n v="0"/>
    <n v="0"/>
    <n v="0"/>
    <n v="0"/>
  </r>
  <r>
    <s v="ERP"/>
    <n v="2020"/>
    <n v="3"/>
    <n v="202003"/>
    <s v="IA"/>
    <s v=""/>
    <x v="2"/>
    <x v="2"/>
    <x v="8"/>
    <s v=""/>
    <x v="9"/>
    <s v="IA DSM CHANGE-A-LIGHT"/>
    <n v="100"/>
    <x v="0"/>
    <s v=""/>
    <x v="1"/>
    <n v="1188.373"/>
    <n v="1188.373"/>
    <n v="0"/>
    <n v="0"/>
    <n v="0"/>
    <n v="0"/>
    <n v="0"/>
    <n v="0"/>
    <n v="0"/>
    <n v="0"/>
    <n v="0"/>
  </r>
  <r>
    <s v="ERP"/>
    <n v="2020"/>
    <n v="3"/>
    <n v="202003"/>
    <s v="IA"/>
    <s v=""/>
    <x v="2"/>
    <x v="2"/>
    <x v="9"/>
    <s v=""/>
    <x v="10"/>
    <s v="IA DSM RES APPL RECYCLING"/>
    <n v="100"/>
    <x v="0"/>
    <s v=""/>
    <x v="1"/>
    <n v="269.49799999999999"/>
    <n v="269.49799999999999"/>
    <n v="0"/>
    <n v="0"/>
    <n v="0"/>
    <n v="0"/>
    <n v="0"/>
    <n v="0"/>
    <n v="0"/>
    <n v="0"/>
    <n v="0"/>
  </r>
  <r>
    <s v="ERP"/>
    <n v="2020"/>
    <n v="3"/>
    <n v="202003"/>
    <s v="IA"/>
    <s v=""/>
    <x v="2"/>
    <x v="2"/>
    <x v="9"/>
    <s v=""/>
    <x v="10"/>
    <s v="IA DSM RES APPL RECYCLING"/>
    <n v="100"/>
    <x v="0"/>
    <s v=""/>
    <x v="0"/>
    <n v="19875"/>
    <n v="19875"/>
    <n v="0"/>
    <n v="0"/>
    <n v="0"/>
    <n v="0"/>
    <n v="0"/>
    <n v="0"/>
    <n v="0"/>
    <n v="0"/>
    <n v="0"/>
  </r>
  <r>
    <s v="ERP"/>
    <n v="2020"/>
    <n v="3"/>
    <n v="202003"/>
    <s v="IA"/>
    <s v=""/>
    <x v="2"/>
    <x v="2"/>
    <x v="9"/>
    <s v=""/>
    <x v="10"/>
    <s v="IA DSM RES APPL RECYCLING"/>
    <n v="100"/>
    <x v="0"/>
    <s v=""/>
    <x v="5"/>
    <n v="38001"/>
    <n v="38001"/>
    <n v="0"/>
    <n v="0"/>
    <n v="0"/>
    <n v="0"/>
    <n v="0"/>
    <n v="0"/>
    <n v="0"/>
    <n v="0"/>
    <n v="0"/>
  </r>
  <r>
    <s v="ERP"/>
    <n v="2020"/>
    <n v="3"/>
    <n v="202003"/>
    <s v="IA"/>
    <s v=""/>
    <x v="2"/>
    <x v="2"/>
    <x v="10"/>
    <s v="2019 - moved from 2014 EEP R&amp;D to i"/>
    <x v="11"/>
    <s v="IA RES BEHAVIORAL"/>
    <n v="95"/>
    <x v="0"/>
    <s v=""/>
    <x v="1"/>
    <n v="111851.01"/>
    <n v="105439.641"/>
    <n v="6411.36"/>
    <n v="0"/>
    <n v="0"/>
    <n v="0"/>
    <n v="0"/>
    <n v="0"/>
    <n v="0"/>
    <n v="0"/>
    <n v="0"/>
  </r>
  <r>
    <s v="ERP"/>
    <n v="2020"/>
    <n v="3"/>
    <n v="202003"/>
    <s v="IA"/>
    <s v=""/>
    <x v="2"/>
    <x v="2"/>
    <x v="11"/>
    <s v=""/>
    <x v="12"/>
    <s v="DSM LOW INCOME WEATHERIZATION"/>
    <n v="14"/>
    <x v="0"/>
    <s v=""/>
    <x v="1"/>
    <n v="2946.67"/>
    <n v="2921.2460000000001"/>
    <n v="25.42"/>
    <n v="0"/>
    <n v="0"/>
    <n v="0"/>
    <n v="0"/>
    <n v="0"/>
    <n v="0"/>
    <n v="0"/>
    <n v="0"/>
  </r>
  <r>
    <s v="ERP"/>
    <n v="2020"/>
    <n v="3"/>
    <n v="202003"/>
    <s v="IA"/>
    <s v=""/>
    <x v="2"/>
    <x v="2"/>
    <x v="12"/>
    <s v=""/>
    <x v="13"/>
    <s v="DSM LI MULTI-FAMILY EFF EMPROV"/>
    <n v="88"/>
    <x v="0"/>
    <s v=""/>
    <x v="1"/>
    <n v="403.81799999999998"/>
    <n v="451.84800000000001"/>
    <n v="-48.03"/>
    <n v="0"/>
    <n v="0"/>
    <n v="0"/>
    <n v="0"/>
    <n v="0"/>
    <n v="0"/>
    <n v="0"/>
    <n v="0"/>
  </r>
  <r>
    <s v="ERP"/>
    <n v="2020"/>
    <n v="3"/>
    <n v="202003"/>
    <s v="IA"/>
    <s v=""/>
    <x v="2"/>
    <x v="2"/>
    <x v="12"/>
    <s v=""/>
    <x v="13"/>
    <s v="DSM LI MULTI-FAMILY EFF EMPROV"/>
    <n v="88"/>
    <x v="0"/>
    <s v=""/>
    <x v="4"/>
    <n v="-21.6"/>
    <n v="-10.29"/>
    <n v="-11.31"/>
    <n v="0"/>
    <n v="0"/>
    <n v="0"/>
    <n v="0"/>
    <n v="0"/>
    <n v="0"/>
    <n v="0"/>
    <n v="0"/>
  </r>
  <r>
    <s v="ERP"/>
    <n v="2020"/>
    <n v="3"/>
    <n v="202003"/>
    <s v="IA"/>
    <s v=""/>
    <x v="2"/>
    <x v="2"/>
    <x v="13"/>
    <s v=""/>
    <x v="14"/>
    <s v="LIVING WISE - IOWA"/>
    <n v="68"/>
    <x v="0"/>
    <s v=""/>
    <x v="1"/>
    <n v="322.214"/>
    <n v="302.55599999999998"/>
    <n v="19.66"/>
    <n v="0"/>
    <n v="0"/>
    <n v="0"/>
    <n v="0"/>
    <n v="0"/>
    <n v="0"/>
    <n v="0"/>
    <n v="0"/>
  </r>
  <r>
    <s v="ERP"/>
    <n v="2020"/>
    <n v="3"/>
    <n v="202003"/>
    <s v="IA"/>
    <s v=""/>
    <x v="2"/>
    <x v="3"/>
    <x v="14"/>
    <s v=""/>
    <x v="15"/>
    <s v="IA DSM NON-RES PRESC REBATS"/>
    <n v="95"/>
    <x v="0"/>
    <s v=""/>
    <x v="1"/>
    <n v="6845.5990000000002"/>
    <n v="6415.0349999999999"/>
    <n v="430.56400000000002"/>
    <n v="0"/>
    <n v="0"/>
    <n v="0"/>
    <n v="0"/>
    <n v="0"/>
    <n v="0"/>
    <n v="0"/>
    <n v="0"/>
  </r>
  <r>
    <s v="ERP"/>
    <n v="2020"/>
    <n v="3"/>
    <n v="202003"/>
    <s v="IA"/>
    <s v=""/>
    <x v="2"/>
    <x v="3"/>
    <x v="14"/>
    <s v=""/>
    <x v="15"/>
    <s v="IA DSM NON-RES PRESC REBATS"/>
    <n v="95"/>
    <x v="0"/>
    <s v=""/>
    <x v="3"/>
    <n v="973.45500000000004"/>
    <n v="949.77"/>
    <n v="23.68"/>
    <n v="0"/>
    <n v="0"/>
    <n v="0"/>
    <n v="0"/>
    <n v="0"/>
    <n v="0"/>
    <n v="0"/>
    <n v="0"/>
  </r>
  <r>
    <s v="ERP"/>
    <n v="2020"/>
    <n v="3"/>
    <n v="202003"/>
    <s v="IA"/>
    <s v=""/>
    <x v="2"/>
    <x v="3"/>
    <x v="14"/>
    <s v=""/>
    <x v="15"/>
    <s v="IA DSM NON-RES PRESC REBATS"/>
    <n v="95"/>
    <x v="0"/>
    <s v=""/>
    <x v="0"/>
    <n v="166755.07999999999"/>
    <n v="159935.07999999999"/>
    <n v="6820"/>
    <n v="0"/>
    <n v="0"/>
    <n v="0"/>
    <n v="0"/>
    <n v="0"/>
    <n v="0"/>
    <n v="0"/>
    <n v="0"/>
  </r>
  <r>
    <s v="ERP"/>
    <n v="2020"/>
    <n v="3"/>
    <n v="202003"/>
    <s v="IA"/>
    <s v=""/>
    <x v="2"/>
    <x v="3"/>
    <x v="14"/>
    <s v=""/>
    <x v="15"/>
    <s v="IA DSM NON-RES PRESC REBATS"/>
    <n v="95"/>
    <x v="0"/>
    <s v=""/>
    <x v="6"/>
    <n v="1013.43"/>
    <n v="853.7"/>
    <n v="159.72999999999999"/>
    <n v="0"/>
    <n v="0"/>
    <n v="0"/>
    <n v="0"/>
    <n v="0"/>
    <n v="0"/>
    <n v="0"/>
    <n v="0"/>
  </r>
  <r>
    <s v="ERP"/>
    <n v="2020"/>
    <n v="3"/>
    <n v="202003"/>
    <s v="IA"/>
    <s v=""/>
    <x v="2"/>
    <x v="3"/>
    <x v="14"/>
    <s v=""/>
    <x v="23"/>
    <s v="IA DSM ENERGY SOLN TOOL-SMBIZ"/>
    <n v="95"/>
    <x v="0"/>
    <s v=""/>
    <x v="1"/>
    <n v="-86336.71"/>
    <n v="-82005.460000000006"/>
    <n v="-4331.25"/>
    <n v="0"/>
    <n v="0"/>
    <n v="0"/>
    <n v="0"/>
    <n v="0"/>
    <n v="0"/>
    <n v="0"/>
    <n v="0"/>
  </r>
  <r>
    <s v="ERP"/>
    <n v="2020"/>
    <n v="3"/>
    <n v="202003"/>
    <s v="IA"/>
    <s v=""/>
    <x v="2"/>
    <x v="3"/>
    <x v="15"/>
    <s v=""/>
    <x v="16"/>
    <s v="IA DSM SM BUSINESS DI LIGHTING"/>
    <n v="100"/>
    <x v="0"/>
    <s v=""/>
    <x v="1"/>
    <n v="349.19099999999997"/>
    <n v="349.19099999999997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15"/>
    <s v=""/>
    <x v="16"/>
    <s v="IA DSM SM BUSINESS DI LIGHTING"/>
    <n v="100"/>
    <x v="0"/>
    <s v=""/>
    <x v="5"/>
    <n v="34608"/>
    <n v="34608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3"/>
    <s v=""/>
    <x v="2"/>
    <s v="IA DSM C&amp;I CUSTOM REBATES"/>
    <n v="96"/>
    <x v="0"/>
    <s v=""/>
    <x v="1"/>
    <n v="28303.27"/>
    <n v="27248.967000000001"/>
    <n v="1054.3030000000001"/>
    <n v="0"/>
    <n v="0"/>
    <n v="0"/>
    <n v="0"/>
    <n v="0"/>
    <n v="0"/>
    <n v="0"/>
    <n v="0"/>
  </r>
  <r>
    <s v="ERP"/>
    <n v="2020"/>
    <n v="3"/>
    <n v="202003"/>
    <s v="IA"/>
    <s v=""/>
    <x v="2"/>
    <x v="3"/>
    <x v="3"/>
    <s v=""/>
    <x v="2"/>
    <s v="IA DSM C&amp;I CUSTOM REBATES"/>
    <n v="96"/>
    <x v="0"/>
    <s v=""/>
    <x v="3"/>
    <n v="533.23299999999995"/>
    <n v="533.23299999999995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3"/>
    <s v=""/>
    <x v="2"/>
    <s v="IA DSM C&amp;I CUSTOM REBATES"/>
    <n v="96"/>
    <x v="0"/>
    <s v=""/>
    <x v="0"/>
    <n v="147835.53400000001"/>
    <n v="122788.94"/>
    <n v="25046.61"/>
    <n v="0"/>
    <n v="0"/>
    <n v="0"/>
    <n v="0"/>
    <n v="0"/>
    <n v="0"/>
    <n v="0"/>
    <n v="0"/>
  </r>
  <r>
    <s v="ERP"/>
    <n v="2020"/>
    <n v="3"/>
    <n v="202003"/>
    <s v="IA"/>
    <s v=""/>
    <x v="2"/>
    <x v="3"/>
    <x v="3"/>
    <s v=""/>
    <x v="24"/>
    <s v="RETRO-COMMISSIONING"/>
    <n v="96"/>
    <x v="0"/>
    <s v=""/>
    <x v="1"/>
    <n v="456.5"/>
    <n v="456.5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3"/>
    <s v=""/>
    <x v="25"/>
    <s v="IA DSM ENERGY SOLN TOOL-CUSTOM"/>
    <n v="96"/>
    <x v="0"/>
    <s v=""/>
    <x v="1"/>
    <n v="90593.75"/>
    <n v="94925"/>
    <n v="-4331.25"/>
    <n v="0"/>
    <n v="0"/>
    <n v="0"/>
    <n v="0"/>
    <n v="0"/>
    <n v="0"/>
    <n v="0"/>
    <n v="0"/>
  </r>
  <r>
    <s v="ERP"/>
    <n v="2020"/>
    <n v="3"/>
    <n v="202003"/>
    <s v="IA"/>
    <s v=""/>
    <x v="2"/>
    <x v="3"/>
    <x v="4"/>
    <s v=""/>
    <x v="3"/>
    <s v="IA COMMERCIAL NEW CONSTRUCTION"/>
    <n v="100"/>
    <x v="0"/>
    <s v=""/>
    <x v="1"/>
    <n v="16374.929"/>
    <n v="16374.929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4"/>
    <s v=""/>
    <x v="3"/>
    <s v="IA COMMERCIAL NEW CONSTRUCTION"/>
    <n v="100"/>
    <x v="0"/>
    <s v=""/>
    <x v="3"/>
    <n v="-29.3"/>
    <n v="-29.3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4"/>
    <s v=""/>
    <x v="3"/>
    <s v="IA COMMERCIAL NEW CONSTRUCTION"/>
    <n v="100"/>
    <x v="0"/>
    <s v=""/>
    <x v="0"/>
    <n v="203006.89"/>
    <n v="194871.47"/>
    <n v="8135.42"/>
    <n v="0"/>
    <n v="0"/>
    <n v="0"/>
    <n v="0"/>
    <n v="0"/>
    <n v="0"/>
    <n v="0"/>
    <n v="0"/>
  </r>
  <r>
    <s v="ERP"/>
    <n v="2020"/>
    <n v="3"/>
    <n v="202003"/>
    <s v="IA"/>
    <s v=""/>
    <x v="2"/>
    <x v="3"/>
    <x v="16"/>
    <s v=""/>
    <x v="17"/>
    <s v="IA DSM AG REBATES"/>
    <n v="100"/>
    <x v="0"/>
    <s v=""/>
    <x v="1"/>
    <n v="23691.690999999999"/>
    <n v="23691.690999999999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16"/>
    <s v=""/>
    <x v="17"/>
    <s v="IA DSM AG REBATES"/>
    <n v="100"/>
    <x v="0"/>
    <s v=""/>
    <x v="3"/>
    <n v="68.64"/>
    <n v="68.64"/>
    <n v="0"/>
    <n v="0"/>
    <n v="0"/>
    <n v="0"/>
    <n v="0"/>
    <n v="0"/>
    <n v="0"/>
    <n v="0"/>
    <n v="0"/>
  </r>
  <r>
    <s v="ERP"/>
    <n v="2020"/>
    <n v="3"/>
    <n v="202003"/>
    <s v="IA"/>
    <s v=""/>
    <x v="2"/>
    <x v="3"/>
    <x v="16"/>
    <s v=""/>
    <x v="17"/>
    <s v="IA DSM AG REBATES"/>
    <n v="100"/>
    <x v="0"/>
    <s v=""/>
    <x v="0"/>
    <n v="11270.98"/>
    <n v="11270.98"/>
    <n v="0"/>
    <n v="0"/>
    <n v="0"/>
    <n v="0"/>
    <n v="0"/>
    <n v="0"/>
    <n v="0"/>
    <n v="0"/>
    <n v="0"/>
  </r>
  <r>
    <s v="ERP"/>
    <n v="2020"/>
    <n v="3"/>
    <n v="202003"/>
    <s v="IA"/>
    <s v=""/>
    <x v="0"/>
    <x v="0"/>
    <x v="5"/>
    <s v=""/>
    <x v="4"/>
    <s v="IA DSM LOAD MGMT RES DLC"/>
    <n v="100"/>
    <x v="0"/>
    <s v=""/>
    <x v="1"/>
    <n v="19048.607"/>
    <n v="19048.607"/>
    <n v="0"/>
    <n v="0"/>
    <n v="0"/>
    <n v="0"/>
    <n v="0"/>
    <n v="0"/>
    <n v="0"/>
    <n v="0"/>
    <n v="0"/>
  </r>
  <r>
    <s v="ERP"/>
    <n v="2020"/>
    <n v="3"/>
    <n v="202003"/>
    <s v="IA"/>
    <s v=""/>
    <x v="0"/>
    <x v="0"/>
    <x v="5"/>
    <s v=""/>
    <x v="26"/>
    <s v="IA DSM RESIDENTIAL DLC AC"/>
    <n v="100"/>
    <x v="0"/>
    <s v=""/>
    <x v="0"/>
    <n v="-88"/>
    <n v="-88"/>
    <n v="0"/>
    <n v="0"/>
    <n v="0"/>
    <n v="0"/>
    <n v="0"/>
    <n v="0"/>
    <n v="0"/>
    <n v="0"/>
    <n v="0"/>
  </r>
  <r>
    <s v="ERP"/>
    <n v="2020"/>
    <n v="3"/>
    <n v="202003"/>
    <s v="IA"/>
    <s v=""/>
    <x v="0"/>
    <x v="0"/>
    <x v="0"/>
    <s v=""/>
    <x v="0"/>
    <s v="IA DSM LOAD MGMT INTERRUPTIBLE"/>
    <n v="100"/>
    <x v="0"/>
    <s v=""/>
    <x v="1"/>
    <n v="3524.4639999999999"/>
    <n v="3524.4639999999999"/>
    <n v="0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Branching Out"/>
    <x v="28"/>
    <s v="IA DSM TREES"/>
    <n v="95"/>
    <x v="0"/>
    <s v=""/>
    <x v="1"/>
    <n v="394.786"/>
    <n v="397.976"/>
    <n v="-3.19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Hometown Rewards"/>
    <x v="29"/>
    <s v="IA DSM RES COMMUNITY ACTION"/>
    <n v="95"/>
    <x v="0"/>
    <s v=""/>
    <x v="3"/>
    <n v="495.95"/>
    <n v="495.95"/>
    <n v="0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Hometown Rewards"/>
    <x v="29"/>
    <s v="IA DSM RES COMMUNITY ACTION"/>
    <n v="95"/>
    <x v="0"/>
    <s v=""/>
    <x v="0"/>
    <n v="43000"/>
    <n v="43000"/>
    <n v="0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PowerHouse"/>
    <x v="30"/>
    <s v="IOWA-DSM-POWERHOUSE-EEP"/>
    <n v="95"/>
    <x v="0"/>
    <s v=""/>
    <x v="1"/>
    <n v="1038.0350000000001"/>
    <n v="1038.0350000000001"/>
    <n v="0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PowerHouse"/>
    <x v="30"/>
    <s v="IOWA-DSM-POWERHOUSE-EEP"/>
    <n v="95"/>
    <x v="0"/>
    <s v=""/>
    <x v="3"/>
    <n v="75921.94"/>
    <n v="75865.320000000007"/>
    <n v="56.62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Advertising &amp; misc"/>
    <x v="19"/>
    <s v="NON-TARGETED ENERGY AWARENESS"/>
    <n v="95"/>
    <x v="0"/>
    <s v=""/>
    <x v="1"/>
    <n v="1374.4949999999999"/>
    <n v="1279.3409999999999"/>
    <n v="95.153999999999996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"/>
    <x v="31"/>
    <s v="IA DSM EE DEALER NETWORK"/>
    <n v="95"/>
    <x v="0"/>
    <s v=""/>
    <x v="1"/>
    <n v="31771.79"/>
    <n v="31778.626"/>
    <n v="-6.84"/>
    <n v="0"/>
    <n v="0"/>
    <n v="0"/>
    <n v="0"/>
    <n v="0"/>
    <n v="0"/>
    <n v="0"/>
    <n v="0"/>
  </r>
  <r>
    <s v="ERP"/>
    <n v="2020"/>
    <n v="3"/>
    <n v="202003"/>
    <s v="IA"/>
    <s v=""/>
    <x v="1"/>
    <x v="1"/>
    <x v="18"/>
    <s v=""/>
    <x v="31"/>
    <s v="IA DSM EE DEALER NETWORK"/>
    <n v="95"/>
    <x v="0"/>
    <s v=""/>
    <x v="3"/>
    <n v="3968.93"/>
    <n v="3968.93"/>
    <n v="0"/>
    <n v="0"/>
    <n v="0"/>
    <n v="0"/>
    <n v="0"/>
    <n v="0"/>
    <n v="0"/>
    <n v="0"/>
    <n v="0"/>
  </r>
  <r>
    <s v="ERP"/>
    <n v="2020"/>
    <n v="3"/>
    <n v="202003"/>
    <s v="IA"/>
    <s v=""/>
    <x v="1"/>
    <x v="1"/>
    <x v="20"/>
    <s v=""/>
    <x v="21"/>
    <s v="IA DSM NEXT PLAN"/>
    <n v="93"/>
    <x v="0"/>
    <s v=""/>
    <x v="2"/>
    <n v="13689.356"/>
    <n v="13462.346"/>
    <n v="227.01"/>
    <n v="0"/>
    <n v="0"/>
    <n v="0"/>
    <n v="0"/>
    <n v="0"/>
    <n v="0"/>
    <n v="0"/>
    <n v="0"/>
  </r>
  <r>
    <s v="ERP"/>
    <n v="2020"/>
    <n v="3"/>
    <n v="202003"/>
    <s v="IA"/>
    <s v=""/>
    <x v="1"/>
    <x v="1"/>
    <x v="20"/>
    <s v=""/>
    <x v="21"/>
    <s v="IA DSM NEXT PLAN"/>
    <n v="93"/>
    <x v="0"/>
    <s v=""/>
    <x v="1"/>
    <n v="15749.915000000001"/>
    <n v="9432.2749999999996"/>
    <n v="6317.64"/>
    <n v="0"/>
    <n v="0"/>
    <n v="0"/>
    <n v="0"/>
    <n v="0"/>
    <n v="0"/>
    <n v="0"/>
    <n v="0"/>
  </r>
  <r>
    <s v="ERP"/>
    <n v="2020"/>
    <n v="3"/>
    <n v="202003"/>
    <s v="IA"/>
    <s v=""/>
    <x v="1"/>
    <x v="1"/>
    <x v="21"/>
    <s v=""/>
    <x v="22"/>
    <s v="IA DSM EM&amp;V"/>
    <n v="93"/>
    <x v="0"/>
    <s v=""/>
    <x v="1"/>
    <n v="697.73900000000003"/>
    <n v="648.88"/>
    <n v="48.84"/>
    <n v="0"/>
    <n v="0"/>
    <n v="0"/>
    <n v="0"/>
    <n v="0"/>
    <n v="0"/>
    <n v="0"/>
    <n v="0"/>
  </r>
  <r>
    <s v="ERP"/>
    <n v="2020"/>
    <n v="4"/>
    <n v="202004"/>
    <s v="IA"/>
    <s v=""/>
    <x v="2"/>
    <x v="2"/>
    <x v="2"/>
    <s v=""/>
    <x v="1"/>
    <s v="IA DSM RES PRESC REBATES"/>
    <n v="78"/>
    <x v="0"/>
    <s v=""/>
    <x v="1"/>
    <n v="164743.853"/>
    <n v="162537.87299999999"/>
    <n v="2205.98"/>
    <n v="0"/>
    <n v="0"/>
    <n v="0"/>
    <n v="0"/>
    <n v="0"/>
    <n v="0"/>
    <n v="0"/>
    <n v="0"/>
  </r>
  <r>
    <s v="ERP"/>
    <n v="2020"/>
    <n v="4"/>
    <n v="202004"/>
    <s v="IA"/>
    <s v=""/>
    <x v="2"/>
    <x v="2"/>
    <x v="2"/>
    <s v=""/>
    <x v="1"/>
    <s v="IA DSM RES PRESC REBATES"/>
    <n v="78"/>
    <x v="0"/>
    <s v=""/>
    <x v="3"/>
    <n v="11968.15"/>
    <n v="11533.76"/>
    <n v="434.39"/>
    <n v="0"/>
    <n v="0"/>
    <n v="0"/>
    <n v="0"/>
    <n v="0"/>
    <n v="0"/>
    <n v="0"/>
    <n v="0"/>
  </r>
  <r>
    <s v="ERP"/>
    <n v="2020"/>
    <n v="4"/>
    <n v="202004"/>
    <s v="IA"/>
    <s v=""/>
    <x v="2"/>
    <x v="2"/>
    <x v="2"/>
    <s v=""/>
    <x v="1"/>
    <s v="IA DSM RES PRESC REBATES"/>
    <n v="78"/>
    <x v="0"/>
    <s v=""/>
    <x v="0"/>
    <n v="64469.25"/>
    <n v="44903.23"/>
    <n v="19566.02"/>
    <n v="0"/>
    <n v="0"/>
    <n v="0"/>
    <n v="0"/>
    <n v="0"/>
    <n v="0"/>
    <n v="0"/>
    <n v="0"/>
  </r>
  <r>
    <s v="ERP"/>
    <n v="2020"/>
    <n v="4"/>
    <n v="202004"/>
    <s v="IA"/>
    <s v=""/>
    <x v="2"/>
    <x v="2"/>
    <x v="2"/>
    <s v=""/>
    <x v="1"/>
    <s v="IA DSM RES PRESC REBATES"/>
    <n v="78"/>
    <x v="0"/>
    <s v=""/>
    <x v="6"/>
    <n v="3531.5"/>
    <n v="3531.5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7"/>
    <s v=""/>
    <x v="8"/>
    <s v="IA DSM RES HOME AUDITS"/>
    <n v="90"/>
    <x v="0"/>
    <s v=""/>
    <x v="1"/>
    <n v="6813.1930000000002"/>
    <n v="6437.8720000000003"/>
    <n v="375.34"/>
    <n v="0"/>
    <n v="0"/>
    <n v="0"/>
    <n v="0"/>
    <n v="0"/>
    <n v="0"/>
    <n v="0"/>
    <n v="0"/>
  </r>
  <r>
    <s v="ERP"/>
    <n v="2020"/>
    <n v="4"/>
    <n v="202004"/>
    <s v="IA"/>
    <s v=""/>
    <x v="2"/>
    <x v="2"/>
    <x v="8"/>
    <s v=""/>
    <x v="9"/>
    <s v="IA DSM CHANGE-A-LIGHT"/>
    <n v="100"/>
    <x v="0"/>
    <s v=""/>
    <x v="1"/>
    <n v="66576.854999999996"/>
    <n v="66576.854999999996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8"/>
    <s v=""/>
    <x v="9"/>
    <s v="IA DSM CHANGE-A-LIGHT"/>
    <n v="100"/>
    <x v="0"/>
    <s v=""/>
    <x v="3"/>
    <n v="50"/>
    <n v="50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8"/>
    <s v=""/>
    <x v="9"/>
    <s v="IA DSM CHANGE-A-LIGHT"/>
    <n v="100"/>
    <x v="0"/>
    <s v=""/>
    <x v="5"/>
    <n v="365081.67"/>
    <n v="365081.67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8"/>
    <s v=""/>
    <x v="9"/>
    <s v="IA DSM CHANGE-A-LIGHT"/>
    <n v="100"/>
    <x v="0"/>
    <s v=""/>
    <x v="6"/>
    <n v="36036"/>
    <n v="36036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9"/>
    <s v=""/>
    <x v="10"/>
    <s v="IA DSM RES APPL RECYCLING"/>
    <n v="100"/>
    <x v="0"/>
    <s v=""/>
    <x v="1"/>
    <n v="309.99400000000003"/>
    <n v="309.99400000000003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9"/>
    <s v=""/>
    <x v="10"/>
    <s v="IA DSM RES APPL RECYCLING"/>
    <n v="100"/>
    <x v="0"/>
    <s v=""/>
    <x v="0"/>
    <n v="32330"/>
    <n v="32330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9"/>
    <s v=""/>
    <x v="10"/>
    <s v="IA DSM RES APPL RECYCLING"/>
    <n v="100"/>
    <x v="0"/>
    <s v=""/>
    <x v="5"/>
    <n v="61967.6"/>
    <n v="61967.6"/>
    <n v="0"/>
    <n v="0"/>
    <n v="0"/>
    <n v="0"/>
    <n v="0"/>
    <n v="0"/>
    <n v="0"/>
    <n v="0"/>
    <n v="0"/>
  </r>
  <r>
    <s v="ERP"/>
    <n v="2020"/>
    <n v="4"/>
    <n v="202004"/>
    <s v="IA"/>
    <s v=""/>
    <x v="2"/>
    <x v="2"/>
    <x v="10"/>
    <s v="2019 - moved from 2014 EEP R&amp;D to i"/>
    <x v="11"/>
    <s v="IA RES BEHAVIORAL"/>
    <n v="95"/>
    <x v="0"/>
    <s v=""/>
    <x v="1"/>
    <n v="111753.542"/>
    <n v="105328.26700000001"/>
    <n v="6425.26"/>
    <n v="0"/>
    <n v="0"/>
    <n v="0"/>
    <n v="0"/>
    <n v="0"/>
    <n v="0"/>
    <n v="0"/>
    <n v="0"/>
  </r>
  <r>
    <s v="ERP"/>
    <n v="2020"/>
    <n v="4"/>
    <n v="202004"/>
    <s v="IA"/>
    <s v=""/>
    <x v="2"/>
    <x v="2"/>
    <x v="11"/>
    <s v=""/>
    <x v="12"/>
    <s v="DSM LOW INCOME WEATHERIZATION"/>
    <n v="14"/>
    <x v="0"/>
    <s v=""/>
    <x v="1"/>
    <n v="711.64"/>
    <n v="341.30900000000003"/>
    <n v="370.33100000000002"/>
    <n v="0"/>
    <n v="0"/>
    <n v="0"/>
    <n v="0"/>
    <n v="0"/>
    <n v="0"/>
    <n v="0"/>
    <n v="0"/>
  </r>
  <r>
    <s v="ERP"/>
    <n v="2020"/>
    <n v="4"/>
    <n v="202004"/>
    <s v="IA"/>
    <s v=""/>
    <x v="2"/>
    <x v="2"/>
    <x v="12"/>
    <s v=""/>
    <x v="13"/>
    <s v="DSM LI MULTI-FAMILY EFF EMPROV"/>
    <n v="88"/>
    <x v="0"/>
    <s v=""/>
    <x v="1"/>
    <n v="16419.669999999998"/>
    <n v="14419.67"/>
    <n v="2000"/>
    <n v="0"/>
    <n v="0"/>
    <n v="0"/>
    <n v="0"/>
    <n v="0"/>
    <n v="0"/>
    <n v="0"/>
    <n v="0"/>
  </r>
  <r>
    <s v="ERP"/>
    <n v="2020"/>
    <n v="4"/>
    <n v="202004"/>
    <s v="IA"/>
    <s v=""/>
    <x v="2"/>
    <x v="2"/>
    <x v="12"/>
    <s v=""/>
    <x v="13"/>
    <s v="DSM LI MULTI-FAMILY EFF EMPROV"/>
    <n v="88"/>
    <x v="0"/>
    <s v=""/>
    <x v="4"/>
    <n v="19421.62"/>
    <n v="18559.62"/>
    <n v="862"/>
    <n v="0"/>
    <n v="0"/>
    <n v="0"/>
    <n v="0"/>
    <n v="0"/>
    <n v="0"/>
    <n v="0"/>
    <n v="0"/>
  </r>
  <r>
    <s v="ERP"/>
    <n v="2020"/>
    <n v="4"/>
    <n v="202004"/>
    <s v="IA"/>
    <s v=""/>
    <x v="2"/>
    <x v="2"/>
    <x v="13"/>
    <s v=""/>
    <x v="14"/>
    <s v="LIVING WISE - IOWA"/>
    <n v="68"/>
    <x v="0"/>
    <s v=""/>
    <x v="1"/>
    <n v="7899.701"/>
    <n v="7857.77"/>
    <n v="41.93"/>
    <n v="0"/>
    <n v="0"/>
    <n v="0"/>
    <n v="0"/>
    <n v="0"/>
    <n v="0"/>
    <n v="0"/>
    <n v="0"/>
  </r>
  <r>
    <s v="ERP"/>
    <n v="2020"/>
    <n v="4"/>
    <n v="202004"/>
    <s v="IA"/>
    <s v=""/>
    <x v="2"/>
    <x v="3"/>
    <x v="14"/>
    <s v=""/>
    <x v="15"/>
    <s v="IA DSM NON-RES PRESC REBATS"/>
    <n v="95"/>
    <x v="0"/>
    <s v=""/>
    <x v="2"/>
    <n v="0"/>
    <n v="0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14"/>
    <s v=""/>
    <x v="15"/>
    <s v="IA DSM NON-RES PRESC REBATS"/>
    <n v="95"/>
    <x v="0"/>
    <s v=""/>
    <x v="1"/>
    <n v="159571.201"/>
    <n v="159525.891"/>
    <n v="45.31"/>
    <n v="0"/>
    <n v="0"/>
    <n v="0"/>
    <n v="0"/>
    <n v="0"/>
    <n v="0"/>
    <n v="0"/>
    <n v="0"/>
  </r>
  <r>
    <s v="ERP"/>
    <n v="2020"/>
    <n v="4"/>
    <n v="202004"/>
    <s v="IA"/>
    <s v=""/>
    <x v="2"/>
    <x v="3"/>
    <x v="14"/>
    <s v=""/>
    <x v="15"/>
    <s v="IA DSM NON-RES PRESC REBATS"/>
    <n v="95"/>
    <x v="0"/>
    <s v=""/>
    <x v="3"/>
    <n v="566.29"/>
    <n v="525.85"/>
    <n v="40.44"/>
    <n v="0"/>
    <n v="0"/>
    <n v="0"/>
    <n v="0"/>
    <n v="0"/>
    <n v="0"/>
    <n v="0"/>
    <n v="0"/>
  </r>
  <r>
    <s v="ERP"/>
    <n v="2020"/>
    <n v="4"/>
    <n v="202004"/>
    <s v="IA"/>
    <s v=""/>
    <x v="2"/>
    <x v="3"/>
    <x v="14"/>
    <s v=""/>
    <x v="15"/>
    <s v="IA DSM NON-RES PRESC REBATS"/>
    <n v="95"/>
    <x v="0"/>
    <s v=""/>
    <x v="0"/>
    <n v="95682.53"/>
    <n v="90342.53"/>
    <n v="5340"/>
    <n v="0"/>
    <n v="0"/>
    <n v="0"/>
    <n v="0"/>
    <n v="0"/>
    <n v="0"/>
    <n v="0"/>
    <n v="0"/>
  </r>
  <r>
    <s v="ERP"/>
    <n v="2020"/>
    <n v="4"/>
    <n v="202004"/>
    <s v="IA"/>
    <s v=""/>
    <x v="2"/>
    <x v="3"/>
    <x v="14"/>
    <s v=""/>
    <x v="15"/>
    <s v="IA DSM NON-RES PRESC REBATS"/>
    <n v="95"/>
    <x v="0"/>
    <s v=""/>
    <x v="6"/>
    <n v="906.5"/>
    <n v="906.5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14"/>
    <s v=""/>
    <x v="23"/>
    <s v="IA DSM ENERGY SOLN TOOL-SMBIZ"/>
    <n v="95"/>
    <x v="0"/>
    <s v=""/>
    <x v="1"/>
    <n v="111.82899999999999"/>
    <n v="111.82899999999999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15"/>
    <s v=""/>
    <x v="16"/>
    <s v="IA DSM SM BUSINESS DI LIGHTING"/>
    <n v="100"/>
    <x v="0"/>
    <s v=""/>
    <x v="1"/>
    <n v="32745.518"/>
    <n v="32745.518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15"/>
    <s v=""/>
    <x v="16"/>
    <s v="IA DSM SM BUSINESS DI LIGHTING"/>
    <n v="100"/>
    <x v="0"/>
    <s v=""/>
    <x v="5"/>
    <n v="34937.599999999999"/>
    <n v="34937.599999999999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3"/>
    <s v=""/>
    <x v="2"/>
    <s v="IA DSM C&amp;I CUSTOM REBATES"/>
    <n v="96"/>
    <x v="0"/>
    <s v=""/>
    <x v="2"/>
    <n v="0"/>
    <n v="0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3"/>
    <s v=""/>
    <x v="2"/>
    <s v="IA DSM C&amp;I CUSTOM REBATES"/>
    <n v="96"/>
    <x v="0"/>
    <s v=""/>
    <x v="1"/>
    <n v="31356.651999999998"/>
    <n v="31645.982"/>
    <n v="-289.33"/>
    <n v="0"/>
    <n v="0"/>
    <n v="0"/>
    <n v="0"/>
    <n v="0"/>
    <n v="0"/>
    <n v="0"/>
    <n v="0"/>
  </r>
  <r>
    <s v="ERP"/>
    <n v="2020"/>
    <n v="4"/>
    <n v="202004"/>
    <s v="IA"/>
    <s v=""/>
    <x v="2"/>
    <x v="3"/>
    <x v="3"/>
    <s v=""/>
    <x v="2"/>
    <s v="IA DSM C&amp;I CUSTOM REBATES"/>
    <n v="96"/>
    <x v="0"/>
    <s v=""/>
    <x v="3"/>
    <n v="316.13900000000001"/>
    <n v="316.13900000000001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3"/>
    <s v=""/>
    <x v="2"/>
    <s v="IA DSM C&amp;I CUSTOM REBATES"/>
    <n v="96"/>
    <x v="0"/>
    <s v=""/>
    <x v="0"/>
    <n v="76886.065000000002"/>
    <n v="75811.98"/>
    <n v="1074.0899999999999"/>
    <n v="0"/>
    <n v="0"/>
    <n v="0"/>
    <n v="0"/>
    <n v="0"/>
    <n v="0"/>
    <n v="0"/>
    <n v="0"/>
  </r>
  <r>
    <s v="ERP"/>
    <n v="2020"/>
    <n v="4"/>
    <n v="202004"/>
    <s v="IA"/>
    <s v=""/>
    <x v="2"/>
    <x v="3"/>
    <x v="3"/>
    <s v=""/>
    <x v="24"/>
    <s v="RETRO-COMMISSIONING"/>
    <n v="96"/>
    <x v="0"/>
    <s v=""/>
    <x v="1"/>
    <n v="3083"/>
    <n v="3083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3"/>
    <s v=""/>
    <x v="25"/>
    <s v="IA DSM ENERGY SOLN TOOL-CUSTOM"/>
    <n v="96"/>
    <x v="0"/>
    <s v=""/>
    <x v="1"/>
    <n v="0"/>
    <n v="0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4"/>
    <s v=""/>
    <x v="3"/>
    <s v="IA COMMERCIAL NEW CONSTRUCTION"/>
    <n v="100"/>
    <x v="0"/>
    <s v=""/>
    <x v="1"/>
    <n v="13847.222"/>
    <n v="13847.222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4"/>
    <s v=""/>
    <x v="3"/>
    <s v="IA COMMERCIAL NEW CONSTRUCTION"/>
    <n v="100"/>
    <x v="0"/>
    <s v=""/>
    <x v="0"/>
    <n v="37383.660000000003"/>
    <n v="41462.85"/>
    <n v="-4079.19"/>
    <n v="0"/>
    <n v="0"/>
    <n v="0"/>
    <n v="0"/>
    <n v="0"/>
    <n v="0"/>
    <n v="0"/>
    <n v="0"/>
  </r>
  <r>
    <s v="ERP"/>
    <n v="2020"/>
    <n v="4"/>
    <n v="202004"/>
    <s v="IA"/>
    <s v=""/>
    <x v="2"/>
    <x v="3"/>
    <x v="16"/>
    <s v=""/>
    <x v="17"/>
    <s v="IA DSM AG REBATES"/>
    <n v="100"/>
    <x v="0"/>
    <s v=""/>
    <x v="1"/>
    <n v="27768.897000000001"/>
    <n v="27768.897000000001"/>
    <n v="0"/>
    <n v="0"/>
    <n v="0"/>
    <n v="0"/>
    <n v="0"/>
    <n v="0"/>
    <n v="0"/>
    <n v="0"/>
    <n v="0"/>
  </r>
  <r>
    <s v="ERP"/>
    <n v="2020"/>
    <n v="4"/>
    <n v="202004"/>
    <s v="IA"/>
    <s v=""/>
    <x v="2"/>
    <x v="3"/>
    <x v="16"/>
    <s v=""/>
    <x v="17"/>
    <s v="IA DSM AG REBATES"/>
    <n v="100"/>
    <x v="0"/>
    <s v=""/>
    <x v="0"/>
    <n v="7504.5"/>
    <n v="7504.5"/>
    <n v="0"/>
    <n v="0"/>
    <n v="0"/>
    <n v="0"/>
    <n v="0"/>
    <n v="0"/>
    <n v="0"/>
    <n v="0"/>
    <n v="0"/>
  </r>
  <r>
    <s v="ERP"/>
    <n v="2020"/>
    <n v="4"/>
    <n v="202004"/>
    <s v="IA"/>
    <s v=""/>
    <x v="0"/>
    <x v="0"/>
    <x v="5"/>
    <s v=""/>
    <x v="4"/>
    <s v="IA DSM LOAD MGMT RES DLC"/>
    <n v="100"/>
    <x v="0"/>
    <s v=""/>
    <x v="1"/>
    <n v="23567.861000000001"/>
    <n v="23567.861000000001"/>
    <n v="0"/>
    <n v="0"/>
    <n v="0"/>
    <n v="0"/>
    <n v="0"/>
    <n v="0"/>
    <n v="0"/>
    <n v="0"/>
    <n v="0"/>
  </r>
  <r>
    <s v="ERP"/>
    <n v="2020"/>
    <n v="4"/>
    <n v="202004"/>
    <s v="IA"/>
    <s v=""/>
    <x v="0"/>
    <x v="0"/>
    <x v="0"/>
    <s v=""/>
    <x v="0"/>
    <s v="IA DSM LOAD MGMT INTERRUPTIBLE"/>
    <n v="100"/>
    <x v="0"/>
    <s v=""/>
    <x v="1"/>
    <n v="3090.3679999999999"/>
    <n v="3090.3679999999999"/>
    <n v="0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Branching Out"/>
    <x v="28"/>
    <s v="IA DSM TREES"/>
    <n v="95"/>
    <x v="0"/>
    <s v=""/>
    <x v="1"/>
    <n v="162.12200000000001"/>
    <n v="162.12200000000001"/>
    <n v="0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Hometown Rewards"/>
    <x v="29"/>
    <s v="IA DSM RES COMMUNITY ACTION"/>
    <n v="95"/>
    <x v="0"/>
    <s v=""/>
    <x v="3"/>
    <n v="-373.49"/>
    <n v="-373.49"/>
    <n v="0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Hometown Rewards"/>
    <x v="29"/>
    <s v="IA DSM RES COMMUNITY ACTION"/>
    <n v="95"/>
    <x v="0"/>
    <s v=""/>
    <x v="0"/>
    <n v="12738.78"/>
    <n v="12738.78"/>
    <n v="0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PowerHouse"/>
    <x v="30"/>
    <s v="IOWA-DSM-POWERHOUSE-EEP"/>
    <n v="95"/>
    <x v="0"/>
    <s v=""/>
    <x v="1"/>
    <n v="280.625"/>
    <n v="280.625"/>
    <n v="0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PowerHouse"/>
    <x v="30"/>
    <s v="IOWA-DSM-POWERHOUSE-EEP"/>
    <n v="95"/>
    <x v="0"/>
    <s v=""/>
    <x v="3"/>
    <n v="40964.879999999997"/>
    <n v="40984.32"/>
    <n v="-19.440000000000001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Advertising &amp; misc"/>
    <x v="19"/>
    <s v="NON-TARGETED ENERGY AWARENESS"/>
    <n v="95"/>
    <x v="0"/>
    <s v=""/>
    <x v="1"/>
    <n v="1241.498"/>
    <n v="1277.1880000000001"/>
    <n v="-35.69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"/>
    <x v="31"/>
    <s v="IA DSM EE DEALER NETWORK"/>
    <n v="95"/>
    <x v="0"/>
    <s v=""/>
    <x v="1"/>
    <n v="32711.39"/>
    <n v="31411.256000000001"/>
    <n v="1300.1199999999999"/>
    <n v="0"/>
    <n v="0"/>
    <n v="0"/>
    <n v="0"/>
    <n v="0"/>
    <n v="0"/>
    <n v="0"/>
    <n v="0"/>
  </r>
  <r>
    <s v="ERP"/>
    <n v="2020"/>
    <n v="4"/>
    <n v="202004"/>
    <s v="IA"/>
    <s v=""/>
    <x v="1"/>
    <x v="1"/>
    <x v="18"/>
    <s v=""/>
    <x v="31"/>
    <s v="IA DSM EE DEALER NETWORK"/>
    <n v="95"/>
    <x v="0"/>
    <s v=""/>
    <x v="3"/>
    <n v="525"/>
    <n v="525"/>
    <n v="0"/>
    <n v="0"/>
    <n v="0"/>
    <n v="0"/>
    <n v="0"/>
    <n v="0"/>
    <n v="0"/>
    <n v="0"/>
    <n v="0"/>
  </r>
  <r>
    <s v="ERP"/>
    <n v="2020"/>
    <n v="4"/>
    <n v="202004"/>
    <s v="IA"/>
    <s v=""/>
    <x v="1"/>
    <x v="1"/>
    <x v="20"/>
    <s v=""/>
    <x v="21"/>
    <s v="IA DSM NEXT PLAN"/>
    <n v="93"/>
    <x v="0"/>
    <s v=""/>
    <x v="2"/>
    <n v="-2149.5160000000001"/>
    <n v="-2181.0259999999998"/>
    <n v="31.51"/>
    <n v="0"/>
    <n v="0"/>
    <n v="0"/>
    <n v="0"/>
    <n v="0"/>
    <n v="0"/>
    <n v="0"/>
    <n v="0"/>
  </r>
  <r>
    <s v="ERP"/>
    <n v="2020"/>
    <n v="4"/>
    <n v="202004"/>
    <s v="IA"/>
    <s v=""/>
    <x v="1"/>
    <x v="1"/>
    <x v="20"/>
    <s v=""/>
    <x v="21"/>
    <s v="IA DSM NEXT PLAN"/>
    <n v="93"/>
    <x v="0"/>
    <s v=""/>
    <x v="1"/>
    <n v="15027.516"/>
    <n v="14292.096"/>
    <n v="735.42"/>
    <n v="0"/>
    <n v="0"/>
    <n v="0"/>
    <n v="0"/>
    <n v="0"/>
    <n v="0"/>
    <n v="0"/>
    <n v="0"/>
  </r>
  <r>
    <s v="ERP"/>
    <n v="2020"/>
    <n v="4"/>
    <n v="202004"/>
    <s v="IA"/>
    <s v=""/>
    <x v="1"/>
    <x v="1"/>
    <x v="21"/>
    <s v=""/>
    <x v="22"/>
    <s v="IA DSM EM&amp;V"/>
    <n v="93"/>
    <x v="0"/>
    <s v=""/>
    <x v="1"/>
    <n v="-101.12"/>
    <n v="-94.03"/>
    <n v="-7.08"/>
    <n v="0"/>
    <n v="0"/>
    <n v="0"/>
    <n v="0"/>
    <n v="0"/>
    <n v="0"/>
    <n v="0"/>
    <n v="0"/>
  </r>
  <r>
    <s v="ERP"/>
    <n v="2020"/>
    <n v="5"/>
    <n v="202005"/>
    <s v="IA"/>
    <s v=""/>
    <x v="2"/>
    <x v="2"/>
    <x v="2"/>
    <s v="moved to Res Prescriptive for durat"/>
    <x v="32"/>
    <s v="IA DSM RES NEW CONSTRUCTION"/>
    <n v="75"/>
    <x v="0"/>
    <s v=""/>
    <x v="0"/>
    <n v="1200"/>
    <n v="900"/>
    <n v="300"/>
    <n v="0"/>
    <n v="0"/>
    <n v="0"/>
    <n v="0"/>
    <n v="0"/>
    <n v="0"/>
    <n v="0"/>
    <n v="0"/>
  </r>
  <r>
    <s v="ERP"/>
    <n v="2020"/>
    <n v="5"/>
    <n v="202005"/>
    <s v="IA"/>
    <s v=""/>
    <x v="2"/>
    <x v="2"/>
    <x v="2"/>
    <s v=""/>
    <x v="1"/>
    <s v="IA DSM RES PRESC REBATES"/>
    <n v="78"/>
    <x v="0"/>
    <s v=""/>
    <x v="1"/>
    <n v="68320.436000000002"/>
    <n v="67349.846000000005"/>
    <n v="970.59"/>
    <n v="0"/>
    <n v="0"/>
    <n v="0"/>
    <n v="0"/>
    <n v="0"/>
    <n v="0"/>
    <n v="0"/>
    <n v="0"/>
  </r>
  <r>
    <s v="ERP"/>
    <n v="2020"/>
    <n v="5"/>
    <n v="202005"/>
    <s v="IA"/>
    <s v=""/>
    <x v="2"/>
    <x v="2"/>
    <x v="2"/>
    <s v=""/>
    <x v="1"/>
    <s v="IA DSM RES PRESC REBATES"/>
    <n v="78"/>
    <x v="0"/>
    <s v=""/>
    <x v="0"/>
    <n v="140210.54"/>
    <n v="113767.66"/>
    <n v="26442.880000000001"/>
    <n v="0"/>
    <n v="0"/>
    <n v="0"/>
    <n v="0"/>
    <n v="0"/>
    <n v="0"/>
    <n v="0"/>
    <n v="0"/>
  </r>
  <r>
    <s v="ERP"/>
    <n v="2020"/>
    <n v="5"/>
    <n v="202005"/>
    <s v="IA"/>
    <s v=""/>
    <x v="2"/>
    <x v="2"/>
    <x v="2"/>
    <s v=""/>
    <x v="1"/>
    <s v="IA DSM RES PRESC REBATES"/>
    <n v="78"/>
    <x v="0"/>
    <s v=""/>
    <x v="6"/>
    <n v="3005.0230000000001"/>
    <n v="3005.0230000000001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7"/>
    <s v=""/>
    <x v="8"/>
    <s v="IA DSM RES HOME AUDITS"/>
    <n v="90"/>
    <x v="0"/>
    <s v=""/>
    <x v="1"/>
    <n v="7016.61"/>
    <n v="6637.5439999999999"/>
    <n v="379.06"/>
    <n v="0"/>
    <n v="0"/>
    <n v="0"/>
    <n v="0"/>
    <n v="0"/>
    <n v="0"/>
    <n v="0"/>
    <n v="0"/>
  </r>
  <r>
    <s v="ERP"/>
    <n v="2020"/>
    <n v="5"/>
    <n v="202005"/>
    <s v="IA"/>
    <s v=""/>
    <x v="2"/>
    <x v="2"/>
    <x v="8"/>
    <s v=""/>
    <x v="9"/>
    <s v="IA DSM CHANGE-A-LIGHT"/>
    <n v="100"/>
    <x v="0"/>
    <s v=""/>
    <x v="1"/>
    <n v="21710.293000000001"/>
    <n v="21710.293000000001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8"/>
    <s v=""/>
    <x v="9"/>
    <s v="IA DSM CHANGE-A-LIGHT"/>
    <n v="100"/>
    <x v="0"/>
    <s v=""/>
    <x v="3"/>
    <n v="340"/>
    <n v="340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8"/>
    <s v=""/>
    <x v="9"/>
    <s v="IA DSM CHANGE-A-LIGHT"/>
    <n v="100"/>
    <x v="0"/>
    <s v=""/>
    <x v="5"/>
    <n v="86629.25"/>
    <n v="86629.25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8"/>
    <s v=""/>
    <x v="9"/>
    <s v="IA DSM CHANGE-A-LIGHT"/>
    <n v="100"/>
    <x v="0"/>
    <s v=""/>
    <x v="6"/>
    <n v="9999"/>
    <n v="9999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9"/>
    <s v=""/>
    <x v="10"/>
    <s v="IA DSM RES APPL RECYCLING"/>
    <n v="100"/>
    <x v="0"/>
    <s v=""/>
    <x v="1"/>
    <n v="1006.905"/>
    <n v="1006.905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9"/>
    <s v=""/>
    <x v="10"/>
    <s v="IA DSM RES APPL RECYCLING"/>
    <n v="100"/>
    <x v="0"/>
    <s v=""/>
    <x v="0"/>
    <n v="10759"/>
    <n v="10759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9"/>
    <s v=""/>
    <x v="10"/>
    <s v="IA DSM RES APPL RECYCLING"/>
    <n v="100"/>
    <x v="0"/>
    <s v=""/>
    <x v="5"/>
    <n v="20751.580000000002"/>
    <n v="20751.580000000002"/>
    <n v="0"/>
    <n v="0"/>
    <n v="0"/>
    <n v="0"/>
    <n v="0"/>
    <n v="0"/>
    <n v="0"/>
    <n v="0"/>
    <n v="0"/>
  </r>
  <r>
    <s v="ERP"/>
    <n v="2020"/>
    <n v="5"/>
    <n v="202005"/>
    <s v="IA"/>
    <s v=""/>
    <x v="2"/>
    <x v="2"/>
    <x v="10"/>
    <s v="2019 - moved from 2014 EEP R&amp;D to i"/>
    <x v="11"/>
    <s v="IA RES BEHAVIORAL"/>
    <n v="95"/>
    <x v="0"/>
    <s v=""/>
    <x v="1"/>
    <n v="111387.476"/>
    <n v="104970.97100000001"/>
    <n v="6416.51"/>
    <n v="0"/>
    <n v="0"/>
    <n v="0"/>
    <n v="0"/>
    <n v="0"/>
    <n v="0"/>
    <n v="0"/>
    <n v="0"/>
  </r>
  <r>
    <s v="ERP"/>
    <n v="2020"/>
    <n v="5"/>
    <n v="202005"/>
    <s v="IA"/>
    <s v=""/>
    <x v="2"/>
    <x v="2"/>
    <x v="11"/>
    <s v=""/>
    <x v="12"/>
    <s v="DSM LOW INCOME WEATHERIZATION"/>
    <n v="14"/>
    <x v="0"/>
    <s v=""/>
    <x v="1"/>
    <n v="119721.007"/>
    <n v="17187.812000000002"/>
    <n v="102533.194"/>
    <n v="0"/>
    <n v="0"/>
    <n v="0"/>
    <n v="0"/>
    <n v="0"/>
    <n v="0"/>
    <n v="0"/>
    <n v="0"/>
  </r>
  <r>
    <s v="ERP"/>
    <n v="2020"/>
    <n v="5"/>
    <n v="202005"/>
    <s v="IA"/>
    <s v=""/>
    <x v="2"/>
    <x v="2"/>
    <x v="11"/>
    <s v=""/>
    <x v="12"/>
    <s v="DSM LOW INCOME WEATHERIZATION"/>
    <n v="14"/>
    <x v="0"/>
    <s v=""/>
    <x v="5"/>
    <n v="786391.5"/>
    <n v="106269"/>
    <n v="680122.5"/>
    <n v="0"/>
    <n v="0"/>
    <n v="0"/>
    <n v="0"/>
    <n v="0"/>
    <n v="0"/>
    <n v="0"/>
    <n v="0"/>
  </r>
  <r>
    <s v="ERP"/>
    <n v="2020"/>
    <n v="5"/>
    <n v="202005"/>
    <s v="IA"/>
    <s v=""/>
    <x v="2"/>
    <x v="2"/>
    <x v="11"/>
    <s v=""/>
    <x v="12"/>
    <s v="DSM LOW INCOME WEATHERIZATION"/>
    <n v="14"/>
    <x v="0"/>
    <s v=""/>
    <x v="6"/>
    <n v="892.12300000000005"/>
    <n v="124.89"/>
    <n v="767.24"/>
    <n v="0"/>
    <n v="0"/>
    <n v="0"/>
    <n v="0"/>
    <n v="0"/>
    <n v="0"/>
    <n v="0"/>
    <n v="0"/>
  </r>
  <r>
    <s v="ERP"/>
    <n v="2020"/>
    <n v="5"/>
    <n v="202005"/>
    <s v="IA"/>
    <s v=""/>
    <x v="2"/>
    <x v="2"/>
    <x v="12"/>
    <s v=""/>
    <x v="13"/>
    <s v="DSM LI MULTI-FAMILY EFF EMPROV"/>
    <n v="88"/>
    <x v="0"/>
    <s v=""/>
    <x v="1"/>
    <n v="15521.441000000001"/>
    <n v="14026.941000000001"/>
    <n v="1494.5"/>
    <n v="0"/>
    <n v="0"/>
    <n v="0"/>
    <n v="0"/>
    <n v="0"/>
    <n v="0"/>
    <n v="0"/>
    <n v="0"/>
  </r>
  <r>
    <s v="ERP"/>
    <n v="2020"/>
    <n v="5"/>
    <n v="202005"/>
    <s v="IA"/>
    <s v=""/>
    <x v="2"/>
    <x v="2"/>
    <x v="13"/>
    <s v=""/>
    <x v="14"/>
    <s v="LIVING WISE - IOWA"/>
    <n v="68"/>
    <x v="0"/>
    <s v=""/>
    <x v="1"/>
    <n v="-107.47799999999999"/>
    <n v="-110.49"/>
    <n v="3.01"/>
    <n v="0"/>
    <n v="0"/>
    <n v="0"/>
    <n v="0"/>
    <n v="0"/>
    <n v="0"/>
    <n v="0"/>
    <n v="0"/>
  </r>
  <r>
    <s v="ERP"/>
    <n v="2020"/>
    <n v="5"/>
    <n v="202005"/>
    <s v="IA"/>
    <s v=""/>
    <x v="2"/>
    <x v="3"/>
    <x v="14"/>
    <s v=""/>
    <x v="15"/>
    <s v="IA DSM NON-RES PRESC REBATS"/>
    <n v="95"/>
    <x v="0"/>
    <s v=""/>
    <x v="2"/>
    <n v="106.191"/>
    <n v="100.88"/>
    <n v="5.31"/>
    <n v="0"/>
    <n v="0"/>
    <n v="0"/>
    <n v="0"/>
    <n v="0"/>
    <n v="0"/>
    <n v="0"/>
    <n v="0"/>
  </r>
  <r>
    <s v="ERP"/>
    <n v="2020"/>
    <n v="5"/>
    <n v="202005"/>
    <s v="IA"/>
    <s v=""/>
    <x v="2"/>
    <x v="3"/>
    <x v="14"/>
    <s v=""/>
    <x v="15"/>
    <s v="IA DSM NON-RES PRESC REBATS"/>
    <n v="95"/>
    <x v="0"/>
    <s v=""/>
    <x v="1"/>
    <n v="53421.411"/>
    <n v="53446.800999999999"/>
    <n v="-25.39"/>
    <n v="0"/>
    <n v="0"/>
    <n v="0"/>
    <n v="0"/>
    <n v="0"/>
    <n v="0"/>
    <n v="0"/>
    <n v="0"/>
  </r>
  <r>
    <s v="ERP"/>
    <n v="2020"/>
    <n v="5"/>
    <n v="202005"/>
    <s v="IA"/>
    <s v=""/>
    <x v="2"/>
    <x v="3"/>
    <x v="14"/>
    <s v=""/>
    <x v="15"/>
    <s v="IA DSM NON-RES PRESC REBATS"/>
    <n v="95"/>
    <x v="0"/>
    <s v=""/>
    <x v="0"/>
    <n v="166243.45000000001"/>
    <n v="165183.45000000001"/>
    <n v="1060"/>
    <n v="0"/>
    <n v="0"/>
    <n v="0"/>
    <n v="0"/>
    <n v="0"/>
    <n v="0"/>
    <n v="0"/>
    <n v="0"/>
  </r>
  <r>
    <s v="ERP"/>
    <n v="2020"/>
    <n v="5"/>
    <n v="202005"/>
    <s v="IA"/>
    <s v=""/>
    <x v="2"/>
    <x v="3"/>
    <x v="14"/>
    <s v=""/>
    <x v="15"/>
    <s v="IA DSM NON-RES PRESC REBATS"/>
    <n v="95"/>
    <x v="0"/>
    <s v=""/>
    <x v="6"/>
    <n v="408.02300000000002"/>
    <n v="408.02300000000002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14"/>
    <s v=""/>
    <x v="23"/>
    <s v="IA DSM ENERGY SOLN TOOL-SMBIZ"/>
    <n v="95"/>
    <x v="0"/>
    <s v=""/>
    <x v="1"/>
    <n v="752.54600000000005"/>
    <n v="752.54600000000005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15"/>
    <s v=""/>
    <x v="16"/>
    <s v="IA DSM SM BUSINESS DI LIGHTING"/>
    <n v="100"/>
    <x v="0"/>
    <s v=""/>
    <x v="1"/>
    <n v="1046.9110000000001"/>
    <n v="1046.9110000000001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15"/>
    <s v=""/>
    <x v="16"/>
    <s v="IA DSM SM BUSINESS DI LIGHTING"/>
    <n v="100"/>
    <x v="0"/>
    <s v=""/>
    <x v="5"/>
    <n v="34937.599999999999"/>
    <n v="34937.599999999999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3"/>
    <s v=""/>
    <x v="2"/>
    <s v="IA DSM C&amp;I CUSTOM REBATES"/>
    <n v="96"/>
    <x v="0"/>
    <s v=""/>
    <x v="2"/>
    <n v="106.191"/>
    <n v="101.94"/>
    <n v="4.25"/>
    <n v="0"/>
    <n v="0"/>
    <n v="0"/>
    <n v="0"/>
    <n v="0"/>
    <n v="0"/>
    <n v="0"/>
    <n v="0"/>
  </r>
  <r>
    <s v="ERP"/>
    <n v="2020"/>
    <n v="5"/>
    <n v="202005"/>
    <s v="IA"/>
    <s v=""/>
    <x v="2"/>
    <x v="3"/>
    <x v="3"/>
    <s v=""/>
    <x v="2"/>
    <s v="IA DSM C&amp;I CUSTOM REBATES"/>
    <n v="96"/>
    <x v="0"/>
    <s v=""/>
    <x v="1"/>
    <n v="34444.057999999997"/>
    <n v="34221.434999999998"/>
    <n v="222.62299999999999"/>
    <n v="0"/>
    <n v="0"/>
    <n v="0"/>
    <n v="0"/>
    <n v="0"/>
    <n v="0"/>
    <n v="0"/>
    <n v="0"/>
  </r>
  <r>
    <s v="ERP"/>
    <n v="2020"/>
    <n v="5"/>
    <n v="202005"/>
    <s v="IA"/>
    <s v=""/>
    <x v="2"/>
    <x v="3"/>
    <x v="3"/>
    <s v=""/>
    <x v="2"/>
    <s v="IA DSM C&amp;I CUSTOM REBATES"/>
    <n v="96"/>
    <x v="0"/>
    <s v=""/>
    <x v="3"/>
    <n v="-90.926000000000002"/>
    <n v="-90.926000000000002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3"/>
    <s v=""/>
    <x v="2"/>
    <s v="IA DSM C&amp;I CUSTOM REBATES"/>
    <n v="96"/>
    <x v="0"/>
    <s v=""/>
    <x v="0"/>
    <n v="225699.81599999999"/>
    <n v="224823.908"/>
    <n v="875.96"/>
    <n v="0"/>
    <n v="0"/>
    <n v="0"/>
    <n v="0"/>
    <n v="0"/>
    <n v="0"/>
    <n v="0"/>
    <n v="0"/>
  </r>
  <r>
    <s v="ERP"/>
    <n v="2020"/>
    <n v="5"/>
    <n v="202005"/>
    <s v="IA"/>
    <s v=""/>
    <x v="2"/>
    <x v="3"/>
    <x v="3"/>
    <s v=""/>
    <x v="2"/>
    <s v="IA DSM C&amp;I CUSTOM REBATES"/>
    <n v="96"/>
    <x v="0"/>
    <s v=""/>
    <x v="6"/>
    <n v="37.023000000000003"/>
    <n v="37.023000000000003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3"/>
    <s v=""/>
    <x v="24"/>
    <s v="RETRO-COMMISSIONING"/>
    <n v="96"/>
    <x v="0"/>
    <s v=""/>
    <x v="1"/>
    <n v="1784.5"/>
    <n v="1784.5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4"/>
    <s v=""/>
    <x v="3"/>
    <s v="IA COMMERCIAL NEW CONSTRUCTION"/>
    <n v="100"/>
    <x v="0"/>
    <s v=""/>
    <x v="1"/>
    <n v="29494.562000000002"/>
    <n v="29494.562000000002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4"/>
    <s v=""/>
    <x v="3"/>
    <s v="IA COMMERCIAL NEW CONSTRUCTION"/>
    <n v="100"/>
    <x v="0"/>
    <s v=""/>
    <x v="0"/>
    <n v="377498.25"/>
    <n v="318046.48"/>
    <n v="59451.77"/>
    <n v="0"/>
    <n v="0"/>
    <n v="0"/>
    <n v="0"/>
    <n v="0"/>
    <n v="0"/>
    <n v="0"/>
    <n v="0"/>
  </r>
  <r>
    <s v="ERP"/>
    <n v="2020"/>
    <n v="5"/>
    <n v="202005"/>
    <s v="IA"/>
    <s v=""/>
    <x v="2"/>
    <x v="3"/>
    <x v="16"/>
    <s v=""/>
    <x v="17"/>
    <s v="IA DSM AG REBATES"/>
    <n v="100"/>
    <x v="0"/>
    <s v=""/>
    <x v="1"/>
    <n v="24585.955000000002"/>
    <n v="24585.955000000002"/>
    <n v="0"/>
    <n v="0"/>
    <n v="0"/>
    <n v="0"/>
    <n v="0"/>
    <n v="0"/>
    <n v="0"/>
    <n v="0"/>
    <n v="0"/>
  </r>
  <r>
    <s v="ERP"/>
    <n v="2020"/>
    <n v="5"/>
    <n v="202005"/>
    <s v="IA"/>
    <s v=""/>
    <x v="2"/>
    <x v="3"/>
    <x v="16"/>
    <s v=""/>
    <x v="17"/>
    <s v="IA DSM AG REBATES"/>
    <n v="100"/>
    <x v="0"/>
    <s v=""/>
    <x v="0"/>
    <n v="8614.9"/>
    <n v="8614.9"/>
    <n v="0"/>
    <n v="0"/>
    <n v="0"/>
    <n v="0"/>
    <n v="0"/>
    <n v="0"/>
    <n v="0"/>
    <n v="0"/>
    <n v="0"/>
  </r>
  <r>
    <s v="ERP"/>
    <n v="2020"/>
    <n v="5"/>
    <n v="202005"/>
    <s v="IA"/>
    <s v=""/>
    <x v="0"/>
    <x v="0"/>
    <x v="5"/>
    <s v=""/>
    <x v="4"/>
    <s v="IA DSM LOAD MGMT RES DLC"/>
    <n v="100"/>
    <x v="0"/>
    <s v=""/>
    <x v="1"/>
    <n v="19988.27"/>
    <n v="19988.27"/>
    <n v="0"/>
    <n v="0"/>
    <n v="0"/>
    <n v="0"/>
    <n v="0"/>
    <n v="0"/>
    <n v="0"/>
    <n v="0"/>
    <n v="0"/>
  </r>
  <r>
    <s v="ERP"/>
    <n v="2020"/>
    <n v="5"/>
    <n v="202005"/>
    <s v="IA"/>
    <s v=""/>
    <x v="0"/>
    <x v="0"/>
    <x v="5"/>
    <s v=""/>
    <x v="26"/>
    <s v="IA DSM RESIDENTIAL DLC AC"/>
    <n v="100"/>
    <x v="0"/>
    <s v=""/>
    <x v="0"/>
    <n v="8"/>
    <n v="8"/>
    <n v="0"/>
    <n v="0"/>
    <n v="0"/>
    <n v="0"/>
    <n v="0"/>
    <n v="0"/>
    <n v="0"/>
    <n v="0"/>
    <n v="0"/>
  </r>
  <r>
    <s v="ERP"/>
    <n v="2020"/>
    <n v="5"/>
    <n v="202005"/>
    <s v="IA"/>
    <s v=""/>
    <x v="0"/>
    <x v="0"/>
    <x v="0"/>
    <s v=""/>
    <x v="0"/>
    <s v="IA DSM LOAD MGMT INTERRUPTIBLE"/>
    <n v="100"/>
    <x v="0"/>
    <s v=""/>
    <x v="1"/>
    <n v="15475.727999999999"/>
    <n v="15475.727999999999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Branching Out"/>
    <x v="28"/>
    <s v="IA DSM TREES"/>
    <n v="95"/>
    <x v="0"/>
    <s v=""/>
    <x v="1"/>
    <n v="359.16399999999999"/>
    <n v="359.16399999999999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Branching Out"/>
    <x v="28"/>
    <s v="IA DSM TREES"/>
    <n v="95"/>
    <x v="0"/>
    <s v=""/>
    <x v="3"/>
    <n v="86.03"/>
    <n v="86.03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Hometown Rewards"/>
    <x v="29"/>
    <s v="IA DSM RES COMMUNITY ACTION"/>
    <n v="95"/>
    <x v="0"/>
    <s v=""/>
    <x v="1"/>
    <n v="141.61699999999999"/>
    <n v="141.61699999999999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Hometown Rewards"/>
    <x v="29"/>
    <s v="IA DSM RES COMMUNITY ACTION"/>
    <n v="95"/>
    <x v="0"/>
    <s v=""/>
    <x v="3"/>
    <n v="103.04"/>
    <n v="103.04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Hometown Rewards"/>
    <x v="29"/>
    <s v="IA DSM RES COMMUNITY ACTION"/>
    <n v="95"/>
    <x v="0"/>
    <s v=""/>
    <x v="0"/>
    <n v="11550"/>
    <n v="11550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PowerHouse"/>
    <x v="30"/>
    <s v="IOWA-DSM-POWERHOUSE-EEP"/>
    <n v="95"/>
    <x v="0"/>
    <s v=""/>
    <x v="1"/>
    <n v="1524.8309999999999"/>
    <n v="1524.8309999999999"/>
    <n v="0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PowerHouse"/>
    <x v="30"/>
    <s v="IOWA-DSM-POWERHOUSE-EEP"/>
    <n v="95"/>
    <x v="0"/>
    <s v=""/>
    <x v="3"/>
    <n v="17454.919999999998"/>
    <n v="17461.509999999998"/>
    <n v="-6.59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Advertising &amp; misc"/>
    <x v="19"/>
    <s v="NON-TARGETED ENERGY AWARENESS"/>
    <n v="95"/>
    <x v="0"/>
    <s v=""/>
    <x v="1"/>
    <n v="742.33"/>
    <n v="442.48500000000001"/>
    <n v="299.86099999999999"/>
    <n v="0"/>
    <n v="0"/>
    <n v="0"/>
    <n v="0"/>
    <n v="0"/>
    <n v="0"/>
    <n v="0"/>
    <n v="0"/>
  </r>
  <r>
    <s v="ERP"/>
    <n v="2020"/>
    <n v="5"/>
    <n v="202005"/>
    <s v="IA"/>
    <s v=""/>
    <x v="1"/>
    <x v="1"/>
    <x v="18"/>
    <s v=""/>
    <x v="31"/>
    <s v="IA DSM EE DEALER NETWORK"/>
    <n v="95"/>
    <x v="0"/>
    <s v=""/>
    <x v="1"/>
    <n v="32791.623"/>
    <n v="31516.964"/>
    <n v="1274.6500000000001"/>
    <n v="0"/>
    <n v="0"/>
    <n v="0"/>
    <n v="0"/>
    <n v="0"/>
    <n v="0"/>
    <n v="0"/>
    <n v="0"/>
  </r>
  <r>
    <s v="ERP"/>
    <n v="2020"/>
    <n v="5"/>
    <n v="202005"/>
    <s v="IA"/>
    <s v=""/>
    <x v="1"/>
    <x v="1"/>
    <x v="20"/>
    <s v=""/>
    <x v="21"/>
    <s v="IA DSM NEXT PLAN"/>
    <n v="93"/>
    <x v="0"/>
    <s v=""/>
    <x v="2"/>
    <n v="3169.1559999999999"/>
    <n v="3000.4119999999998"/>
    <n v="168.74"/>
    <n v="0"/>
    <n v="0"/>
    <n v="0"/>
    <n v="0"/>
    <n v="0"/>
    <n v="0"/>
    <n v="0"/>
    <n v="0"/>
  </r>
  <r>
    <s v="ERP"/>
    <n v="2020"/>
    <n v="5"/>
    <n v="202005"/>
    <s v="IA"/>
    <s v=""/>
    <x v="1"/>
    <x v="1"/>
    <x v="20"/>
    <s v=""/>
    <x v="21"/>
    <s v="IA DSM NEXT PLAN"/>
    <n v="93"/>
    <x v="0"/>
    <s v=""/>
    <x v="1"/>
    <n v="31389.620999999999"/>
    <n v="29414.571"/>
    <n v="1975.05"/>
    <n v="0"/>
    <n v="0"/>
    <n v="0"/>
    <n v="0"/>
    <n v="0"/>
    <n v="0"/>
    <n v="0"/>
    <n v="0"/>
  </r>
  <r>
    <s v="ERP"/>
    <n v="2020"/>
    <n v="5"/>
    <n v="202005"/>
    <s v="IA"/>
    <s v=""/>
    <x v="1"/>
    <x v="1"/>
    <x v="21"/>
    <s v=""/>
    <x v="22"/>
    <s v="IA DSM EM&amp;V"/>
    <n v="93"/>
    <x v="0"/>
    <s v=""/>
    <x v="1"/>
    <n v="826.91899999999998"/>
    <n v="769.03"/>
    <n v="57.9"/>
    <n v="0"/>
    <n v="0"/>
    <n v="0"/>
    <n v="0"/>
    <n v="0"/>
    <n v="0"/>
    <n v="0"/>
    <n v="0"/>
  </r>
  <r>
    <s v="ERP"/>
    <n v="2020"/>
    <n v="6"/>
    <n v="202006"/>
    <s v="IA"/>
    <s v=""/>
    <x v="2"/>
    <x v="2"/>
    <x v="2"/>
    <s v=""/>
    <x v="1"/>
    <s v="IA DSM RES PRESC REBATES"/>
    <n v="78"/>
    <x v="0"/>
    <s v=""/>
    <x v="1"/>
    <n v="58528.167000000001"/>
    <n v="57575.394999999997"/>
    <n v="952.77200000000005"/>
    <n v="0"/>
    <n v="0"/>
    <n v="0"/>
    <n v="0"/>
    <n v="0"/>
    <n v="0"/>
    <n v="0"/>
    <n v="0"/>
  </r>
  <r>
    <s v="ERP"/>
    <n v="2020"/>
    <n v="6"/>
    <n v="202006"/>
    <s v="IA"/>
    <s v=""/>
    <x v="2"/>
    <x v="2"/>
    <x v="2"/>
    <s v=""/>
    <x v="1"/>
    <s v="IA DSM RES PRESC REBATES"/>
    <n v="78"/>
    <x v="0"/>
    <s v=""/>
    <x v="3"/>
    <n v="18806.580000000002"/>
    <n v="18805.759999999998"/>
    <n v="0.82"/>
    <n v="0"/>
    <n v="0"/>
    <n v="0"/>
    <n v="0"/>
    <n v="0"/>
    <n v="0"/>
    <n v="0"/>
    <n v="0"/>
  </r>
  <r>
    <s v="ERP"/>
    <n v="2020"/>
    <n v="6"/>
    <n v="202006"/>
    <s v="IA"/>
    <s v=""/>
    <x v="2"/>
    <x v="2"/>
    <x v="2"/>
    <s v=""/>
    <x v="1"/>
    <s v="IA DSM RES PRESC REBATES"/>
    <n v="78"/>
    <x v="0"/>
    <s v=""/>
    <x v="0"/>
    <n v="353975.61"/>
    <n v="291086.46000000002"/>
    <n v="62889.15"/>
    <n v="0"/>
    <n v="0"/>
    <n v="0"/>
    <n v="0"/>
    <n v="0"/>
    <n v="0"/>
    <n v="0"/>
    <n v="0"/>
  </r>
  <r>
    <s v="ERP"/>
    <n v="2020"/>
    <n v="6"/>
    <n v="202006"/>
    <s v="IA"/>
    <s v=""/>
    <x v="2"/>
    <x v="2"/>
    <x v="2"/>
    <s v=""/>
    <x v="1"/>
    <s v="IA DSM RES PRESC REBATES"/>
    <n v="78"/>
    <x v="0"/>
    <s v=""/>
    <x v="6"/>
    <n v="2474.16"/>
    <n v="2474.16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7"/>
    <s v=""/>
    <x v="8"/>
    <s v="IA DSM RES HOME AUDITS"/>
    <n v="90"/>
    <x v="0"/>
    <s v=""/>
    <x v="1"/>
    <n v="13994.989"/>
    <n v="13214.974"/>
    <n v="780.01"/>
    <n v="0"/>
    <n v="0"/>
    <n v="0"/>
    <n v="0"/>
    <n v="0"/>
    <n v="0"/>
    <n v="0"/>
    <n v="0"/>
  </r>
  <r>
    <s v="ERP"/>
    <n v="2020"/>
    <n v="6"/>
    <n v="202006"/>
    <s v="IA"/>
    <s v=""/>
    <x v="2"/>
    <x v="2"/>
    <x v="8"/>
    <s v=""/>
    <x v="9"/>
    <s v="IA DSM CHANGE-A-LIGHT"/>
    <n v="100"/>
    <x v="0"/>
    <s v=""/>
    <x v="1"/>
    <n v="18139.883999999998"/>
    <n v="18139.883999999998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8"/>
    <s v=""/>
    <x v="9"/>
    <s v="IA DSM CHANGE-A-LIGHT"/>
    <n v="100"/>
    <x v="0"/>
    <s v=""/>
    <x v="3"/>
    <n v="140"/>
    <n v="140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8"/>
    <s v=""/>
    <x v="9"/>
    <s v="IA DSM CHANGE-A-LIGHT"/>
    <n v="100"/>
    <x v="0"/>
    <s v=""/>
    <x v="5"/>
    <n v="81174.89"/>
    <n v="81174.89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8"/>
    <s v=""/>
    <x v="9"/>
    <s v="IA DSM CHANGE-A-LIGHT"/>
    <n v="100"/>
    <x v="0"/>
    <s v=""/>
    <x v="6"/>
    <n v="6732"/>
    <n v="6732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9"/>
    <s v=""/>
    <x v="10"/>
    <s v="IA DSM RES APPL RECYCLING"/>
    <n v="100"/>
    <x v="0"/>
    <s v=""/>
    <x v="1"/>
    <n v="988.42100000000005"/>
    <n v="988.42100000000005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9"/>
    <s v=""/>
    <x v="10"/>
    <s v="IA DSM RES APPL RECYCLING"/>
    <n v="100"/>
    <x v="0"/>
    <s v=""/>
    <x v="0"/>
    <n v="23903"/>
    <n v="23903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9"/>
    <s v=""/>
    <x v="10"/>
    <s v="IA DSM RES APPL RECYCLING"/>
    <n v="100"/>
    <x v="0"/>
    <s v=""/>
    <x v="5"/>
    <n v="45768.68"/>
    <n v="45768.68"/>
    <n v="0"/>
    <n v="0"/>
    <n v="0"/>
    <n v="0"/>
    <n v="0"/>
    <n v="0"/>
    <n v="0"/>
    <n v="0"/>
    <n v="0"/>
  </r>
  <r>
    <s v="ERP"/>
    <n v="2020"/>
    <n v="6"/>
    <n v="202006"/>
    <s v="IA"/>
    <s v=""/>
    <x v="2"/>
    <x v="2"/>
    <x v="10"/>
    <s v="2019 - moved from 2014 EEP R&amp;D to i"/>
    <x v="11"/>
    <s v="IA RES BEHAVIORAL"/>
    <n v="95"/>
    <x v="0"/>
    <s v=""/>
    <x v="1"/>
    <n v="221394.00399999999"/>
    <n v="208578.37400000001"/>
    <n v="12815.61"/>
    <n v="0"/>
    <n v="0"/>
    <n v="0"/>
    <n v="0"/>
    <n v="0"/>
    <n v="0"/>
    <n v="0"/>
    <n v="0"/>
  </r>
  <r>
    <s v="ERP"/>
    <n v="2020"/>
    <n v="6"/>
    <n v="202006"/>
    <s v="IA"/>
    <s v=""/>
    <x v="2"/>
    <x v="2"/>
    <x v="11"/>
    <s v=""/>
    <x v="12"/>
    <s v="DSM LOW INCOME WEATHERIZATION"/>
    <n v="14"/>
    <x v="0"/>
    <s v=""/>
    <x v="1"/>
    <n v="521.351"/>
    <n v="395.51100000000002"/>
    <n v="125.84"/>
    <n v="0"/>
    <n v="0"/>
    <n v="0"/>
    <n v="0"/>
    <n v="0"/>
    <n v="0"/>
    <n v="0"/>
    <n v="0"/>
  </r>
  <r>
    <s v="ERP"/>
    <n v="2020"/>
    <n v="6"/>
    <n v="202006"/>
    <s v="IA"/>
    <s v=""/>
    <x v="2"/>
    <x v="2"/>
    <x v="11"/>
    <s v=""/>
    <x v="12"/>
    <s v="DSM LOW INCOME WEATHERIZATION"/>
    <n v="14"/>
    <x v="0"/>
    <s v=""/>
    <x v="6"/>
    <n v="-6.19"/>
    <n v="-0.86"/>
    <n v="-5.33"/>
    <n v="0"/>
    <n v="0"/>
    <n v="0"/>
    <n v="0"/>
    <n v="0"/>
    <n v="0"/>
    <n v="0"/>
    <n v="0"/>
  </r>
  <r>
    <s v="ERP"/>
    <n v="2020"/>
    <n v="6"/>
    <n v="202006"/>
    <s v="IA"/>
    <s v=""/>
    <x v="2"/>
    <x v="2"/>
    <x v="12"/>
    <s v=""/>
    <x v="13"/>
    <s v="DSM LI MULTI-FAMILY EFF EMPROV"/>
    <n v="88"/>
    <x v="0"/>
    <s v=""/>
    <x v="1"/>
    <n v="2518.61"/>
    <n v="2118.61"/>
    <n v="400"/>
    <n v="0"/>
    <n v="0"/>
    <n v="0"/>
    <n v="0"/>
    <n v="0"/>
    <n v="0"/>
    <n v="0"/>
    <n v="0"/>
  </r>
  <r>
    <s v="ERP"/>
    <n v="2020"/>
    <n v="6"/>
    <n v="202006"/>
    <s v="IA"/>
    <s v=""/>
    <x v="2"/>
    <x v="2"/>
    <x v="13"/>
    <s v=""/>
    <x v="14"/>
    <s v="LIVING WISE - IOWA"/>
    <n v="68"/>
    <x v="0"/>
    <s v=""/>
    <x v="2"/>
    <n v="10230.5"/>
    <n v="6956.74"/>
    <n v="3273.76"/>
    <n v="0"/>
    <n v="0"/>
    <n v="0"/>
    <n v="0"/>
    <n v="0"/>
    <n v="0"/>
    <n v="0"/>
    <n v="0"/>
  </r>
  <r>
    <s v="ERP"/>
    <n v="2020"/>
    <n v="6"/>
    <n v="202006"/>
    <s v="IA"/>
    <s v=""/>
    <x v="2"/>
    <x v="2"/>
    <x v="13"/>
    <s v=""/>
    <x v="14"/>
    <s v="LIVING WISE - IOWA"/>
    <n v="68"/>
    <x v="0"/>
    <s v=""/>
    <x v="1"/>
    <n v="-14.49"/>
    <n v="-9.86"/>
    <n v="-4.63"/>
    <n v="0"/>
    <n v="0"/>
    <n v="0"/>
    <n v="0"/>
    <n v="0"/>
    <n v="0"/>
    <n v="0"/>
    <n v="0"/>
  </r>
  <r>
    <s v="ERP"/>
    <n v="2020"/>
    <n v="6"/>
    <n v="202006"/>
    <s v="IA"/>
    <s v=""/>
    <x v="2"/>
    <x v="3"/>
    <x v="14"/>
    <s v=""/>
    <x v="15"/>
    <s v="IA DSM NON-RES PRESC REBATS"/>
    <n v="95"/>
    <x v="0"/>
    <s v=""/>
    <x v="2"/>
    <n v="-19.3"/>
    <n v="-18.329999999999998"/>
    <n v="-0.97"/>
    <n v="0"/>
    <n v="0"/>
    <n v="0"/>
    <n v="0"/>
    <n v="0"/>
    <n v="0"/>
    <n v="0"/>
    <n v="0"/>
  </r>
  <r>
    <s v="ERP"/>
    <n v="2020"/>
    <n v="6"/>
    <n v="202006"/>
    <s v="IA"/>
    <s v=""/>
    <x v="2"/>
    <x v="3"/>
    <x v="14"/>
    <s v=""/>
    <x v="15"/>
    <s v="IA DSM NON-RES PRESC REBATS"/>
    <n v="95"/>
    <x v="0"/>
    <s v=""/>
    <x v="1"/>
    <n v="46136.088000000003"/>
    <n v="46136.088000000003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14"/>
    <s v=""/>
    <x v="15"/>
    <s v="IA DSM NON-RES PRESC REBATS"/>
    <n v="95"/>
    <x v="0"/>
    <s v=""/>
    <x v="0"/>
    <n v="91580.6"/>
    <n v="89280.6"/>
    <n v="2300"/>
    <n v="0"/>
    <n v="0"/>
    <n v="0"/>
    <n v="0"/>
    <n v="0"/>
    <n v="0"/>
    <n v="0"/>
    <n v="0"/>
  </r>
  <r>
    <s v="ERP"/>
    <n v="2020"/>
    <n v="6"/>
    <n v="202006"/>
    <s v="IA"/>
    <s v=""/>
    <x v="2"/>
    <x v="3"/>
    <x v="14"/>
    <s v=""/>
    <x v="15"/>
    <s v="IA DSM NON-RES PRESC REBATS"/>
    <n v="95"/>
    <x v="0"/>
    <s v=""/>
    <x v="6"/>
    <n v="997.16"/>
    <n v="997.16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14"/>
    <s v=""/>
    <x v="23"/>
    <s v="IA DSM ENERGY SOLN TOOL-SMBIZ"/>
    <n v="95"/>
    <x v="0"/>
    <s v=""/>
    <x v="1"/>
    <n v="44.341999999999999"/>
    <n v="44.341999999999999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15"/>
    <s v=""/>
    <x v="16"/>
    <s v="IA DSM SM BUSINESS DI LIGHTING"/>
    <n v="100"/>
    <x v="0"/>
    <s v=""/>
    <x v="1"/>
    <n v="638.40099999999995"/>
    <n v="638.40099999999995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15"/>
    <s v=""/>
    <x v="16"/>
    <s v="IA DSM SM BUSINESS DI LIGHTING"/>
    <n v="100"/>
    <x v="0"/>
    <s v=""/>
    <x v="3"/>
    <n v="740.03099999999995"/>
    <n v="740.03099999999995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"/>
    <s v="IA DSM C&amp;I CUSTOM REBATES"/>
    <n v="96"/>
    <x v="0"/>
    <s v=""/>
    <x v="2"/>
    <n v="-19.3"/>
    <n v="-18.53"/>
    <n v="-0.77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"/>
    <s v="IA DSM C&amp;I CUSTOM REBATES"/>
    <n v="96"/>
    <x v="0"/>
    <s v=""/>
    <x v="1"/>
    <n v="62651.946000000004"/>
    <n v="62661.205999999998"/>
    <n v="-9.26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"/>
    <s v="IA DSM C&amp;I CUSTOM REBATES"/>
    <n v="96"/>
    <x v="0"/>
    <s v=""/>
    <x v="3"/>
    <n v="773.23400000000004"/>
    <n v="773.23400000000004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"/>
    <s v="IA DSM C&amp;I CUSTOM REBATES"/>
    <n v="96"/>
    <x v="0"/>
    <s v=""/>
    <x v="0"/>
    <n v="191903.13399999999"/>
    <n v="191403.11"/>
    <n v="500.07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"/>
    <s v="IA DSM C&amp;I CUSTOM REBATES"/>
    <n v="96"/>
    <x v="0"/>
    <s v=""/>
    <x v="6"/>
    <n v="-6.19"/>
    <n v="-6.19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4"/>
    <s v="RETRO-COMMISSIONING"/>
    <n v="96"/>
    <x v="0"/>
    <s v=""/>
    <x v="1"/>
    <n v="0"/>
    <n v="0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3"/>
    <s v=""/>
    <x v="25"/>
    <s v="IA DSM ENERGY SOLN TOOL-CUSTOM"/>
    <n v="96"/>
    <x v="0"/>
    <s v=""/>
    <x v="1"/>
    <n v="177218.75"/>
    <n v="177218.75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4"/>
    <s v=""/>
    <x v="3"/>
    <s v="IA COMMERCIAL NEW CONSTRUCTION"/>
    <n v="100"/>
    <x v="0"/>
    <s v=""/>
    <x v="1"/>
    <n v="1376.498"/>
    <n v="1376.498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4"/>
    <s v=""/>
    <x v="3"/>
    <s v="IA COMMERCIAL NEW CONSTRUCTION"/>
    <n v="100"/>
    <x v="0"/>
    <s v=""/>
    <x v="0"/>
    <n v="273064.5"/>
    <n v="269595.5"/>
    <n v="3469"/>
    <n v="0"/>
    <n v="0"/>
    <n v="0"/>
    <n v="0"/>
    <n v="0"/>
    <n v="0"/>
    <n v="0"/>
    <n v="0"/>
  </r>
  <r>
    <s v="ERP"/>
    <n v="2020"/>
    <n v="6"/>
    <n v="202006"/>
    <s v="IA"/>
    <s v=""/>
    <x v="2"/>
    <x v="3"/>
    <x v="16"/>
    <s v=""/>
    <x v="17"/>
    <s v="IA DSM AG REBATES"/>
    <n v="100"/>
    <x v="0"/>
    <s v=""/>
    <x v="1"/>
    <n v="24510.984"/>
    <n v="24510.984"/>
    <n v="0"/>
    <n v="0"/>
    <n v="0"/>
    <n v="0"/>
    <n v="0"/>
    <n v="0"/>
    <n v="0"/>
    <n v="0"/>
    <n v="0"/>
  </r>
  <r>
    <s v="ERP"/>
    <n v="2020"/>
    <n v="6"/>
    <n v="202006"/>
    <s v="IA"/>
    <s v=""/>
    <x v="2"/>
    <x v="3"/>
    <x v="16"/>
    <s v=""/>
    <x v="17"/>
    <s v="IA DSM AG REBATES"/>
    <n v="100"/>
    <x v="0"/>
    <s v=""/>
    <x v="0"/>
    <n v="27460.12"/>
    <n v="27460.12"/>
    <n v="0"/>
    <n v="0"/>
    <n v="0"/>
    <n v="0"/>
    <n v="0"/>
    <n v="0"/>
    <n v="0"/>
    <n v="0"/>
    <n v="0"/>
  </r>
  <r>
    <s v="ERP"/>
    <n v="2020"/>
    <n v="6"/>
    <n v="202006"/>
    <s v="IA"/>
    <s v=""/>
    <x v="0"/>
    <x v="0"/>
    <x v="5"/>
    <s v=""/>
    <x v="4"/>
    <s v="IA DSM LOAD MGMT RES DLC"/>
    <n v="100"/>
    <x v="0"/>
    <s v=""/>
    <x v="1"/>
    <n v="8270.598"/>
    <n v="8270.598"/>
    <n v="0"/>
    <n v="0"/>
    <n v="0"/>
    <n v="0"/>
    <n v="0"/>
    <n v="0"/>
    <n v="0"/>
    <n v="0"/>
    <n v="0"/>
  </r>
  <r>
    <s v="ERP"/>
    <n v="2020"/>
    <n v="6"/>
    <n v="202006"/>
    <s v="IA"/>
    <s v=""/>
    <x v="0"/>
    <x v="0"/>
    <x v="5"/>
    <s v=""/>
    <x v="26"/>
    <s v="IA DSM RESIDENTIAL DLC AC"/>
    <n v="100"/>
    <x v="0"/>
    <s v=""/>
    <x v="1"/>
    <n v="27810.106"/>
    <n v="27810.106"/>
    <n v="0"/>
    <n v="0"/>
    <n v="0"/>
    <n v="0"/>
    <n v="0"/>
    <n v="0"/>
    <n v="0"/>
    <n v="0"/>
    <n v="0"/>
  </r>
  <r>
    <s v="ERP"/>
    <n v="2020"/>
    <n v="6"/>
    <n v="202006"/>
    <s v="IA"/>
    <s v=""/>
    <x v="0"/>
    <x v="0"/>
    <x v="5"/>
    <s v=""/>
    <x v="26"/>
    <s v="IA DSM RESIDENTIAL DLC AC"/>
    <n v="100"/>
    <x v="0"/>
    <s v=""/>
    <x v="0"/>
    <n v="293360"/>
    <n v="293360"/>
    <n v="0"/>
    <n v="0"/>
    <n v="0"/>
    <n v="0"/>
    <n v="0"/>
    <n v="0"/>
    <n v="0"/>
    <n v="0"/>
    <n v="0"/>
  </r>
  <r>
    <s v="ERP"/>
    <n v="2020"/>
    <n v="6"/>
    <n v="202006"/>
    <s v="IA"/>
    <s v=""/>
    <x v="0"/>
    <x v="0"/>
    <x v="5"/>
    <s v=""/>
    <x v="27"/>
    <s v="IPL DSM RESIDENTIAL DLC WH"/>
    <n v="100"/>
    <x v="0"/>
    <s v=""/>
    <x v="0"/>
    <n v="64"/>
    <n v="64"/>
    <n v="0"/>
    <n v="0"/>
    <n v="0"/>
    <n v="0"/>
    <n v="0"/>
    <n v="0"/>
    <n v="0"/>
    <n v="0"/>
    <n v="0"/>
  </r>
  <r>
    <s v="ERP"/>
    <n v="2020"/>
    <n v="6"/>
    <n v="202006"/>
    <s v="IA"/>
    <s v=""/>
    <x v="0"/>
    <x v="0"/>
    <x v="0"/>
    <s v=""/>
    <x v="0"/>
    <s v="IA DSM LOAD MGMT INTERRUPTIBLE"/>
    <n v="100"/>
    <x v="0"/>
    <s v=""/>
    <x v="1"/>
    <n v="3005.64"/>
    <n v="3005.64"/>
    <n v="0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Branching Out"/>
    <x v="28"/>
    <s v="IA DSM TREES"/>
    <n v="95"/>
    <x v="0"/>
    <s v=""/>
    <x v="1"/>
    <n v="300.17200000000003"/>
    <n v="300.17200000000003"/>
    <n v="0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Hometown Rewards"/>
    <x v="29"/>
    <s v="IA DSM RES COMMUNITY ACTION"/>
    <n v="95"/>
    <x v="0"/>
    <s v=""/>
    <x v="1"/>
    <n v="-23.62"/>
    <n v="-23.62"/>
    <n v="0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Hometown Rewards"/>
    <x v="29"/>
    <s v="IA DSM RES COMMUNITY ACTION"/>
    <n v="95"/>
    <x v="0"/>
    <s v=""/>
    <x v="0"/>
    <n v="0"/>
    <n v="0"/>
    <n v="0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PowerHouse"/>
    <x v="30"/>
    <s v="IOWA-DSM-POWERHOUSE-EEP"/>
    <n v="95"/>
    <x v="0"/>
    <s v=""/>
    <x v="1"/>
    <n v="632.86699999999996"/>
    <n v="632.86699999999996"/>
    <n v="0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PowerHouse"/>
    <x v="30"/>
    <s v="IOWA-DSM-POWERHOUSE-EEP"/>
    <n v="95"/>
    <x v="0"/>
    <s v=""/>
    <x v="3"/>
    <n v="57115.91"/>
    <n v="56716.88"/>
    <n v="399.03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Advertising &amp; misc"/>
    <x v="19"/>
    <s v="NON-TARGETED ENERGY AWARENESS"/>
    <n v="95"/>
    <x v="0"/>
    <s v=""/>
    <x v="1"/>
    <n v="165.512"/>
    <n v="219.46199999999999"/>
    <n v="-53.95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Advertising &amp; misc"/>
    <x v="19"/>
    <s v="NON-TARGETED ENERGY AWARENESS"/>
    <n v="95"/>
    <x v="0"/>
    <s v=""/>
    <x v="3"/>
    <n v="2811.87"/>
    <n v="2808.78"/>
    <n v="3.09"/>
    <n v="0"/>
    <n v="0"/>
    <n v="0"/>
    <n v="0"/>
    <n v="0"/>
    <n v="0"/>
    <n v="0"/>
    <n v="0"/>
  </r>
  <r>
    <s v="ERP"/>
    <n v="2020"/>
    <n v="6"/>
    <n v="202006"/>
    <s v="IA"/>
    <s v=""/>
    <x v="1"/>
    <x v="1"/>
    <x v="18"/>
    <s v=""/>
    <x v="31"/>
    <s v="IA DSM EE DEALER NETWORK"/>
    <n v="95"/>
    <x v="0"/>
    <s v=""/>
    <x v="1"/>
    <n v="64186.455999999998"/>
    <n v="61655.832000000002"/>
    <n v="2530.61"/>
    <n v="0"/>
    <n v="0"/>
    <n v="0"/>
    <n v="0"/>
    <n v="0"/>
    <n v="0"/>
    <n v="0"/>
    <n v="0"/>
  </r>
  <r>
    <s v="ERP"/>
    <n v="2020"/>
    <n v="6"/>
    <n v="202006"/>
    <s v="IA"/>
    <s v=""/>
    <x v="1"/>
    <x v="1"/>
    <x v="20"/>
    <s v=""/>
    <x v="21"/>
    <s v="IA DSM NEXT PLAN"/>
    <n v="93"/>
    <x v="0"/>
    <s v=""/>
    <x v="2"/>
    <n v="1469.1590000000001"/>
    <n v="1420.9580000000001"/>
    <n v="48.2"/>
    <n v="0"/>
    <n v="0"/>
    <n v="0"/>
    <n v="0"/>
    <n v="0"/>
    <n v="0"/>
    <n v="0"/>
    <n v="0"/>
  </r>
  <r>
    <s v="ERP"/>
    <n v="2020"/>
    <n v="6"/>
    <n v="202006"/>
    <s v="IA"/>
    <s v=""/>
    <x v="1"/>
    <x v="1"/>
    <x v="20"/>
    <s v=""/>
    <x v="21"/>
    <s v="IA DSM NEXT PLAN"/>
    <n v="93"/>
    <x v="0"/>
    <s v=""/>
    <x v="1"/>
    <n v="8034.6329999999998"/>
    <n v="7709.4030000000002"/>
    <n v="325.23"/>
    <n v="0"/>
    <n v="0"/>
    <n v="0"/>
    <n v="0"/>
    <n v="0"/>
    <n v="0"/>
    <n v="0"/>
    <n v="0"/>
  </r>
  <r>
    <s v="ERP"/>
    <n v="2020"/>
    <n v="6"/>
    <n v="202006"/>
    <s v="IA"/>
    <s v=""/>
    <x v="1"/>
    <x v="1"/>
    <x v="21"/>
    <s v=""/>
    <x v="22"/>
    <s v="IA DSM EM&amp;V"/>
    <n v="93"/>
    <x v="0"/>
    <s v=""/>
    <x v="1"/>
    <n v="1383.5340000000001"/>
    <n v="1286.69"/>
    <n v="96.87"/>
    <n v="0"/>
    <n v="0"/>
    <n v="0"/>
    <n v="0"/>
    <n v="0"/>
    <n v="0"/>
    <n v="0"/>
    <n v="0"/>
  </r>
  <r>
    <s v="ERP"/>
    <n v="2020"/>
    <n v="7"/>
    <n v="202007"/>
    <s v="IA"/>
    <s v=""/>
    <x v="2"/>
    <x v="2"/>
    <x v="2"/>
    <s v=""/>
    <x v="1"/>
    <s v="IA DSM RES PRESC REBATES"/>
    <n v="78"/>
    <x v="0"/>
    <s v=""/>
    <x v="1"/>
    <n v="90482.217999999993"/>
    <n v="89546.676999999996"/>
    <n v="935.54100000000005"/>
    <n v="0"/>
    <n v="0"/>
    <n v="0"/>
    <n v="0"/>
    <n v="0"/>
    <n v="0"/>
    <n v="0"/>
    <n v="0"/>
  </r>
  <r>
    <s v="ERP"/>
    <n v="2020"/>
    <n v="7"/>
    <n v="202007"/>
    <s v="IA"/>
    <s v=""/>
    <x v="2"/>
    <x v="2"/>
    <x v="2"/>
    <s v=""/>
    <x v="1"/>
    <s v="IA DSM RES PRESC REBATES"/>
    <n v="78"/>
    <x v="0"/>
    <s v=""/>
    <x v="3"/>
    <n v="56165.18"/>
    <n v="56165.18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2"/>
    <s v=""/>
    <x v="1"/>
    <s v="IA DSM RES PRESC REBATES"/>
    <n v="78"/>
    <x v="0"/>
    <s v=""/>
    <x v="0"/>
    <n v="260007.38"/>
    <n v="215995.32"/>
    <n v="44012.06"/>
    <n v="0"/>
    <n v="0"/>
    <n v="0"/>
    <n v="0"/>
    <n v="0"/>
    <n v="0"/>
    <n v="0"/>
    <n v="0"/>
  </r>
  <r>
    <s v="ERP"/>
    <n v="2020"/>
    <n v="7"/>
    <n v="202007"/>
    <s v="IA"/>
    <s v=""/>
    <x v="2"/>
    <x v="2"/>
    <x v="2"/>
    <s v=""/>
    <x v="1"/>
    <s v="IA DSM RES PRESC REBATES"/>
    <n v="78"/>
    <x v="0"/>
    <s v=""/>
    <x v="6"/>
    <n v="2747.502"/>
    <n v="2747.502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7"/>
    <s v=""/>
    <x v="8"/>
    <s v="IA DSM RES HOME AUDITS"/>
    <n v="90"/>
    <x v="0"/>
    <s v=""/>
    <x v="1"/>
    <n v="6688.83"/>
    <n v="6305.43"/>
    <n v="383.4"/>
    <n v="0"/>
    <n v="0"/>
    <n v="0"/>
    <n v="0"/>
    <n v="0"/>
    <n v="0"/>
    <n v="0"/>
    <n v="0"/>
  </r>
  <r>
    <s v="ERP"/>
    <n v="2020"/>
    <n v="7"/>
    <n v="202007"/>
    <s v="IA"/>
    <s v=""/>
    <x v="2"/>
    <x v="2"/>
    <x v="8"/>
    <s v=""/>
    <x v="9"/>
    <s v="IA DSM CHANGE-A-LIGHT"/>
    <n v="100"/>
    <x v="0"/>
    <s v=""/>
    <x v="1"/>
    <n v="20830.239000000001"/>
    <n v="20830.239000000001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8"/>
    <s v=""/>
    <x v="9"/>
    <s v="IA DSM CHANGE-A-LIGHT"/>
    <n v="100"/>
    <x v="0"/>
    <s v=""/>
    <x v="3"/>
    <n v="90.5"/>
    <n v="90.5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8"/>
    <s v=""/>
    <x v="9"/>
    <s v="IA DSM CHANGE-A-LIGHT"/>
    <n v="100"/>
    <x v="0"/>
    <s v=""/>
    <x v="5"/>
    <n v="109151.5"/>
    <n v="109151.5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8"/>
    <s v=""/>
    <x v="9"/>
    <s v="IA DSM CHANGE-A-LIGHT"/>
    <n v="100"/>
    <x v="0"/>
    <s v=""/>
    <x v="6"/>
    <n v="10098"/>
    <n v="10098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9"/>
    <s v=""/>
    <x v="10"/>
    <s v="IA DSM RES APPL RECYCLING"/>
    <n v="100"/>
    <x v="0"/>
    <s v=""/>
    <x v="1"/>
    <n v="10.375"/>
    <n v="10.375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9"/>
    <s v=""/>
    <x v="10"/>
    <s v="IA DSM RES APPL RECYCLING"/>
    <n v="100"/>
    <x v="0"/>
    <s v=""/>
    <x v="0"/>
    <n v="24128.5"/>
    <n v="24128.5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9"/>
    <s v=""/>
    <x v="10"/>
    <s v="IA DSM RES APPL RECYCLING"/>
    <n v="100"/>
    <x v="0"/>
    <s v=""/>
    <x v="5"/>
    <n v="46093.46"/>
    <n v="46093.46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10"/>
    <s v="2019 - moved from 2014 EEP R&amp;D to i"/>
    <x v="11"/>
    <s v="IA RES BEHAVIORAL"/>
    <n v="95"/>
    <x v="0"/>
    <s v=""/>
    <x v="1"/>
    <n v="110490.43"/>
    <n v="104109.499"/>
    <n v="6380.93"/>
    <n v="0"/>
    <n v="0"/>
    <n v="0"/>
    <n v="0"/>
    <n v="0"/>
    <n v="0"/>
    <n v="0"/>
    <n v="0"/>
  </r>
  <r>
    <s v="ERP"/>
    <n v="2020"/>
    <n v="7"/>
    <n v="202007"/>
    <s v="IA"/>
    <s v=""/>
    <x v="2"/>
    <x v="2"/>
    <x v="11"/>
    <s v=""/>
    <x v="12"/>
    <s v="DSM LOW INCOME WEATHERIZATION"/>
    <n v="14"/>
    <x v="0"/>
    <s v=""/>
    <x v="1"/>
    <n v="74208.898000000001"/>
    <n v="261.68799999999999"/>
    <n v="73947.199999999997"/>
    <n v="0"/>
    <n v="0"/>
    <n v="0"/>
    <n v="0"/>
    <n v="0"/>
    <n v="0"/>
    <n v="0"/>
    <n v="0"/>
  </r>
  <r>
    <s v="ERP"/>
    <n v="2020"/>
    <n v="7"/>
    <n v="202007"/>
    <s v="IA"/>
    <s v=""/>
    <x v="2"/>
    <x v="2"/>
    <x v="12"/>
    <s v=""/>
    <x v="13"/>
    <s v="DSM LI MULTI-FAMILY EFF EMPROV"/>
    <n v="88"/>
    <x v="0"/>
    <s v=""/>
    <x v="1"/>
    <n v="574.548"/>
    <n v="574.548"/>
    <n v="0"/>
    <n v="0"/>
    <n v="0"/>
    <n v="0"/>
    <n v="0"/>
    <n v="0"/>
    <n v="0"/>
    <n v="0"/>
    <n v="0"/>
  </r>
  <r>
    <s v="ERP"/>
    <n v="2020"/>
    <n v="7"/>
    <n v="202007"/>
    <s v="IA"/>
    <s v=""/>
    <x v="2"/>
    <x v="2"/>
    <x v="13"/>
    <s v=""/>
    <x v="14"/>
    <s v="LIVING WISE - IOWA"/>
    <n v="68"/>
    <x v="0"/>
    <s v=""/>
    <x v="2"/>
    <n v="0"/>
    <n v="0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4"/>
    <s v=""/>
    <x v="15"/>
    <s v="IA DSM NON-RES PRESC REBATS"/>
    <n v="95"/>
    <x v="0"/>
    <s v=""/>
    <x v="1"/>
    <n v="57325.190999999999"/>
    <n v="57295.540999999997"/>
    <n v="29.65"/>
    <n v="0"/>
    <n v="0"/>
    <n v="0"/>
    <n v="0"/>
    <n v="0"/>
    <n v="0"/>
    <n v="0"/>
    <n v="0"/>
  </r>
  <r>
    <s v="ERP"/>
    <n v="2020"/>
    <n v="7"/>
    <n v="202007"/>
    <s v="IA"/>
    <s v=""/>
    <x v="2"/>
    <x v="3"/>
    <x v="14"/>
    <s v=""/>
    <x v="15"/>
    <s v="IA DSM NON-RES PRESC REBATS"/>
    <n v="95"/>
    <x v="0"/>
    <s v=""/>
    <x v="0"/>
    <n v="215781.21"/>
    <n v="213141.21"/>
    <n v="2640"/>
    <n v="0"/>
    <n v="0"/>
    <n v="0"/>
    <n v="0"/>
    <n v="0"/>
    <n v="0"/>
    <n v="0"/>
    <n v="0"/>
  </r>
  <r>
    <s v="ERP"/>
    <n v="2020"/>
    <n v="7"/>
    <n v="202007"/>
    <s v="IA"/>
    <s v=""/>
    <x v="2"/>
    <x v="3"/>
    <x v="14"/>
    <s v=""/>
    <x v="15"/>
    <s v="IA DSM NON-RES PRESC REBATS"/>
    <n v="95"/>
    <x v="0"/>
    <s v=""/>
    <x v="6"/>
    <n v="849.94399999999996"/>
    <n v="849.94399999999996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4"/>
    <s v=""/>
    <x v="23"/>
    <s v="IA DSM ENERGY SOLN TOOL-SMBIZ"/>
    <n v="95"/>
    <x v="0"/>
    <s v=""/>
    <x v="1"/>
    <n v="-51.31"/>
    <n v="-51.31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5"/>
    <s v=""/>
    <x v="16"/>
    <s v="IA DSM SM BUSINESS DI LIGHTING"/>
    <n v="100"/>
    <x v="0"/>
    <s v=""/>
    <x v="1"/>
    <n v="1698.105"/>
    <n v="1698.105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5"/>
    <s v=""/>
    <x v="16"/>
    <s v="IA DSM SM BUSINESS DI LIGHTING"/>
    <n v="100"/>
    <x v="0"/>
    <s v=""/>
    <x v="3"/>
    <n v="-89.064999999999998"/>
    <n v="-89.064999999999998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5"/>
    <s v=""/>
    <x v="16"/>
    <s v="IA DSM SM BUSINESS DI LIGHTING"/>
    <n v="100"/>
    <x v="0"/>
    <s v=""/>
    <x v="0"/>
    <n v="792341.88"/>
    <n v="792341.88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5"/>
    <s v=""/>
    <x v="16"/>
    <s v="IA DSM SM BUSINESS DI LIGHTING"/>
    <n v="100"/>
    <x v="0"/>
    <s v=""/>
    <x v="5"/>
    <n v="34937.599999999999"/>
    <n v="34937.599999999999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3"/>
    <s v=""/>
    <x v="2"/>
    <s v="IA DSM C&amp;I CUSTOM REBATES"/>
    <n v="96"/>
    <x v="0"/>
    <s v=""/>
    <x v="1"/>
    <n v="27378.928"/>
    <n v="27367.637999999999"/>
    <n v="11.29"/>
    <n v="0"/>
    <n v="0"/>
    <n v="0"/>
    <n v="0"/>
    <n v="0"/>
    <n v="0"/>
    <n v="0"/>
    <n v="0"/>
  </r>
  <r>
    <s v="ERP"/>
    <n v="2020"/>
    <n v="7"/>
    <n v="202007"/>
    <s v="IA"/>
    <s v=""/>
    <x v="2"/>
    <x v="3"/>
    <x v="3"/>
    <s v=""/>
    <x v="2"/>
    <s v="IA DSM C&amp;I CUSTOM REBATES"/>
    <n v="96"/>
    <x v="0"/>
    <s v=""/>
    <x v="3"/>
    <n v="629.85699999999997"/>
    <n v="629.85699999999997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3"/>
    <s v=""/>
    <x v="2"/>
    <s v="IA DSM C&amp;I CUSTOM REBATES"/>
    <n v="96"/>
    <x v="0"/>
    <s v=""/>
    <x v="0"/>
    <n v="-49336.28"/>
    <n v="-49569.02"/>
    <n v="232.78"/>
    <n v="0"/>
    <n v="0"/>
    <n v="0"/>
    <n v="0"/>
    <n v="0"/>
    <n v="0"/>
    <n v="0"/>
    <n v="0"/>
  </r>
  <r>
    <s v="ERP"/>
    <n v="2020"/>
    <n v="7"/>
    <n v="202007"/>
    <s v="IA"/>
    <s v=""/>
    <x v="2"/>
    <x v="3"/>
    <x v="3"/>
    <s v=""/>
    <x v="24"/>
    <s v="RETRO-COMMISSIONING"/>
    <n v="96"/>
    <x v="0"/>
    <s v=""/>
    <x v="1"/>
    <n v="41.5"/>
    <n v="41.5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3"/>
    <s v=""/>
    <x v="25"/>
    <s v="IA DSM ENERGY SOLN TOOL-CUSTOM"/>
    <n v="96"/>
    <x v="0"/>
    <s v=""/>
    <x v="1"/>
    <n v="0"/>
    <n v="0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4"/>
    <s v=""/>
    <x v="3"/>
    <s v="IA COMMERCIAL NEW CONSTRUCTION"/>
    <n v="100"/>
    <x v="0"/>
    <s v=""/>
    <x v="1"/>
    <n v="17140.295999999998"/>
    <n v="17140.295999999998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4"/>
    <s v=""/>
    <x v="3"/>
    <s v="IA COMMERCIAL NEW CONSTRUCTION"/>
    <n v="100"/>
    <x v="0"/>
    <s v=""/>
    <x v="0"/>
    <n v="377221.55"/>
    <n v="375705.76"/>
    <n v="1515.79"/>
    <n v="0"/>
    <n v="0"/>
    <n v="0"/>
    <n v="0"/>
    <n v="0"/>
    <n v="0"/>
    <n v="0"/>
    <n v="0"/>
  </r>
  <r>
    <s v="ERP"/>
    <n v="2020"/>
    <n v="7"/>
    <n v="202007"/>
    <s v="IA"/>
    <s v=""/>
    <x v="2"/>
    <x v="3"/>
    <x v="16"/>
    <s v=""/>
    <x v="17"/>
    <s v="IA DSM AG REBATES"/>
    <n v="100"/>
    <x v="0"/>
    <s v=""/>
    <x v="1"/>
    <n v="1781.3"/>
    <n v="1781.3"/>
    <n v="0"/>
    <n v="0"/>
    <n v="0"/>
    <n v="0"/>
    <n v="0"/>
    <n v="0"/>
    <n v="0"/>
    <n v="0"/>
    <n v="0"/>
  </r>
  <r>
    <s v="ERP"/>
    <n v="2020"/>
    <n v="7"/>
    <n v="202007"/>
    <s v="IA"/>
    <s v=""/>
    <x v="2"/>
    <x v="3"/>
    <x v="16"/>
    <s v=""/>
    <x v="17"/>
    <s v="IA DSM AG REBATES"/>
    <n v="100"/>
    <x v="0"/>
    <s v=""/>
    <x v="0"/>
    <n v="2092.1799999999998"/>
    <n v="2092.1799999999998"/>
    <n v="0"/>
    <n v="0"/>
    <n v="0"/>
    <n v="0"/>
    <n v="0"/>
    <n v="0"/>
    <n v="0"/>
    <n v="0"/>
    <n v="0"/>
  </r>
  <r>
    <s v="ERP"/>
    <n v="2020"/>
    <n v="7"/>
    <n v="202007"/>
    <s v="IA"/>
    <s v=""/>
    <x v="0"/>
    <x v="0"/>
    <x v="5"/>
    <s v=""/>
    <x v="4"/>
    <s v="IA DSM LOAD MGMT RES DLC"/>
    <n v="100"/>
    <x v="0"/>
    <s v=""/>
    <x v="1"/>
    <n v="43830.101999999999"/>
    <n v="43830.101999999999"/>
    <n v="0"/>
    <n v="0"/>
    <n v="0"/>
    <n v="0"/>
    <n v="0"/>
    <n v="0"/>
    <n v="0"/>
    <n v="0"/>
    <n v="0"/>
  </r>
  <r>
    <s v="ERP"/>
    <n v="2020"/>
    <n v="7"/>
    <n v="202007"/>
    <s v="IA"/>
    <s v=""/>
    <x v="0"/>
    <x v="0"/>
    <x v="5"/>
    <s v=""/>
    <x v="4"/>
    <s v="IA DSM LOAD MGMT RES DLC"/>
    <n v="100"/>
    <x v="0"/>
    <s v=""/>
    <x v="3"/>
    <n v="12822.53"/>
    <n v="12822.53"/>
    <n v="0"/>
    <n v="0"/>
    <n v="0"/>
    <n v="0"/>
    <n v="0"/>
    <n v="0"/>
    <n v="0"/>
    <n v="0"/>
    <n v="0"/>
  </r>
  <r>
    <s v="ERP"/>
    <n v="2020"/>
    <n v="7"/>
    <n v="202007"/>
    <s v="IA"/>
    <s v=""/>
    <x v="0"/>
    <x v="0"/>
    <x v="5"/>
    <s v=""/>
    <x v="26"/>
    <s v="IA DSM RESIDENTIAL DLC AC"/>
    <n v="100"/>
    <x v="0"/>
    <s v=""/>
    <x v="1"/>
    <n v="3416.2660000000001"/>
    <n v="3416.2660000000001"/>
    <n v="0"/>
    <n v="0"/>
    <n v="0"/>
    <n v="0"/>
    <n v="0"/>
    <n v="0"/>
    <n v="0"/>
    <n v="0"/>
    <n v="0"/>
  </r>
  <r>
    <s v="ERP"/>
    <n v="2020"/>
    <n v="7"/>
    <n v="202007"/>
    <s v="IA"/>
    <s v=""/>
    <x v="0"/>
    <x v="0"/>
    <x v="5"/>
    <s v=""/>
    <x v="26"/>
    <s v="IA DSM RESIDENTIAL DLC AC"/>
    <n v="100"/>
    <x v="0"/>
    <s v=""/>
    <x v="0"/>
    <n v="294270.52"/>
    <n v="294270.52"/>
    <n v="0"/>
    <n v="0"/>
    <n v="0"/>
    <n v="0"/>
    <n v="0"/>
    <n v="0"/>
    <n v="0"/>
    <n v="0"/>
    <n v="0"/>
  </r>
  <r>
    <s v="ERP"/>
    <n v="2020"/>
    <n v="7"/>
    <n v="202007"/>
    <s v="IA"/>
    <s v=""/>
    <x v="0"/>
    <x v="0"/>
    <x v="5"/>
    <s v=""/>
    <x v="27"/>
    <s v="IPL DSM RESIDENTIAL DLC WH"/>
    <n v="100"/>
    <x v="0"/>
    <s v=""/>
    <x v="0"/>
    <n v="72"/>
    <n v="72"/>
    <n v="0"/>
    <n v="0"/>
    <n v="0"/>
    <n v="0"/>
    <n v="0"/>
    <n v="0"/>
    <n v="0"/>
    <n v="0"/>
    <n v="0"/>
  </r>
  <r>
    <s v="ERP"/>
    <n v="2020"/>
    <n v="7"/>
    <n v="202007"/>
    <s v="IA"/>
    <s v=""/>
    <x v="0"/>
    <x v="0"/>
    <x v="0"/>
    <s v=""/>
    <x v="0"/>
    <s v="IA DSM LOAD MGMT INTERRUPTIBLE"/>
    <n v="100"/>
    <x v="0"/>
    <s v=""/>
    <x v="1"/>
    <n v="12098.857"/>
    <n v="12098.857"/>
    <n v="0"/>
    <n v="0"/>
    <n v="0"/>
    <n v="0"/>
    <n v="0"/>
    <n v="0"/>
    <n v="0"/>
    <n v="0"/>
    <n v="0"/>
  </r>
  <r>
    <s v="ERP"/>
    <n v="2020"/>
    <n v="7"/>
    <n v="202007"/>
    <s v="IA"/>
    <s v=""/>
    <x v="1"/>
    <x v="1"/>
    <x v="18"/>
    <s v="Branching Out"/>
    <x v="28"/>
    <s v="IA DSM TREES"/>
    <n v="95"/>
    <x v="0"/>
    <s v=""/>
    <x v="1"/>
    <n v="445.79899999999998"/>
    <n v="445.79899999999998"/>
    <n v="0"/>
    <n v="0"/>
    <n v="0"/>
    <n v="0"/>
    <n v="0"/>
    <n v="0"/>
    <n v="0"/>
    <n v="0"/>
    <n v="0"/>
  </r>
  <r>
    <s v="ERP"/>
    <n v="2020"/>
    <n v="7"/>
    <n v="202007"/>
    <s v="IA"/>
    <s v=""/>
    <x v="1"/>
    <x v="1"/>
    <x v="18"/>
    <s v="PowerHouse"/>
    <x v="30"/>
    <s v="IOWA-DSM-POWERHOUSE-EEP"/>
    <n v="95"/>
    <x v="0"/>
    <s v=""/>
    <x v="1"/>
    <n v="1095.509"/>
    <n v="1095.509"/>
    <n v="0"/>
    <n v="0"/>
    <n v="0"/>
    <n v="0"/>
    <n v="0"/>
    <n v="0"/>
    <n v="0"/>
    <n v="0"/>
    <n v="0"/>
  </r>
  <r>
    <s v="ERP"/>
    <n v="2020"/>
    <n v="7"/>
    <n v="202007"/>
    <s v="IA"/>
    <s v=""/>
    <x v="1"/>
    <x v="1"/>
    <x v="18"/>
    <s v="PowerHouse"/>
    <x v="30"/>
    <s v="IOWA-DSM-POWERHOUSE-EEP"/>
    <n v="95"/>
    <x v="0"/>
    <s v=""/>
    <x v="3"/>
    <n v="28919.42"/>
    <n v="28537.66"/>
    <n v="381.76"/>
    <n v="0"/>
    <n v="0"/>
    <n v="0"/>
    <n v="0"/>
    <n v="0"/>
    <n v="0"/>
    <n v="0"/>
    <n v="0"/>
  </r>
  <r>
    <s v="ERP"/>
    <n v="2020"/>
    <n v="7"/>
    <n v="202007"/>
    <s v="IA"/>
    <s v=""/>
    <x v="1"/>
    <x v="1"/>
    <x v="18"/>
    <s v="Advertising &amp; misc"/>
    <x v="19"/>
    <s v="NON-TARGETED ENERGY AWARENESS"/>
    <n v="95"/>
    <x v="0"/>
    <s v=""/>
    <x v="1"/>
    <n v="124.928"/>
    <n v="124.928"/>
    <n v="0"/>
    <n v="0"/>
    <n v="0"/>
    <n v="0"/>
    <n v="0"/>
    <n v="0"/>
    <n v="0"/>
    <n v="0"/>
    <n v="0"/>
  </r>
  <r>
    <s v="ERP"/>
    <n v="2020"/>
    <n v="7"/>
    <n v="202007"/>
    <s v="IA"/>
    <s v=""/>
    <x v="1"/>
    <x v="1"/>
    <x v="18"/>
    <s v=""/>
    <x v="31"/>
    <s v="IA DSM EE DEALER NETWORK"/>
    <n v="95"/>
    <x v="0"/>
    <s v=""/>
    <x v="1"/>
    <n v="905.31899999999996"/>
    <n v="855.29"/>
    <n v="50.01"/>
    <n v="0"/>
    <n v="0"/>
    <n v="0"/>
    <n v="0"/>
    <n v="0"/>
    <n v="0"/>
    <n v="0"/>
    <n v="0"/>
  </r>
  <r>
    <s v="ERP"/>
    <n v="2020"/>
    <n v="7"/>
    <n v="202007"/>
    <s v="IA"/>
    <s v=""/>
    <x v="1"/>
    <x v="1"/>
    <x v="20"/>
    <s v=""/>
    <x v="21"/>
    <s v="IA DSM NEXT PLAN"/>
    <n v="93"/>
    <x v="0"/>
    <s v=""/>
    <x v="2"/>
    <n v="4026.134"/>
    <n v="3743.3560000000002"/>
    <n v="282.74"/>
    <n v="0"/>
    <n v="0"/>
    <n v="0"/>
    <n v="0"/>
    <n v="0"/>
    <n v="0"/>
    <n v="0"/>
    <n v="0"/>
  </r>
  <r>
    <s v="ERP"/>
    <n v="2020"/>
    <n v="7"/>
    <n v="202007"/>
    <s v="IA"/>
    <s v=""/>
    <x v="1"/>
    <x v="1"/>
    <x v="20"/>
    <s v=""/>
    <x v="21"/>
    <s v="IA DSM NEXT PLAN"/>
    <n v="93"/>
    <x v="0"/>
    <s v=""/>
    <x v="1"/>
    <n v="5498.44"/>
    <n v="5192.88"/>
    <n v="305.56"/>
    <n v="0"/>
    <n v="0"/>
    <n v="0"/>
    <n v="0"/>
    <n v="0"/>
    <n v="0"/>
    <n v="0"/>
    <n v="0"/>
  </r>
  <r>
    <s v="ERP"/>
    <n v="2020"/>
    <n v="7"/>
    <n v="202007"/>
    <s v="IA"/>
    <s v=""/>
    <x v="1"/>
    <x v="1"/>
    <x v="21"/>
    <s v=""/>
    <x v="22"/>
    <s v="IA DSM EM&amp;V"/>
    <n v="93"/>
    <x v="0"/>
    <s v=""/>
    <x v="1"/>
    <n v="923.399"/>
    <n v="858.79"/>
    <n v="64.64"/>
    <n v="0"/>
    <n v="0"/>
    <n v="0"/>
    <n v="0"/>
    <n v="0"/>
    <n v="0"/>
    <n v="0"/>
    <n v="0"/>
  </r>
  <r>
    <s v="ERP"/>
    <n v="2020"/>
    <n v="8"/>
    <n v="202008"/>
    <s v="IA"/>
    <s v=""/>
    <x v="2"/>
    <x v="2"/>
    <x v="2"/>
    <s v="moved to Res Prescriptive for durat"/>
    <x v="32"/>
    <s v="IA DSM RES NEW CONSTRUCTION"/>
    <n v="75"/>
    <x v="0"/>
    <s v=""/>
    <x v="0"/>
    <n v="2350"/>
    <n v="2350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2"/>
    <s v=""/>
    <x v="1"/>
    <s v="IA DSM RES PRESC REBATES"/>
    <n v="78"/>
    <x v="0"/>
    <s v=""/>
    <x v="1"/>
    <n v="53841.046000000002"/>
    <n v="51641.896000000001"/>
    <n v="2199.15"/>
    <n v="0"/>
    <n v="0"/>
    <n v="0"/>
    <n v="0"/>
    <n v="0"/>
    <n v="0"/>
    <n v="0"/>
    <n v="0"/>
  </r>
  <r>
    <s v="ERP"/>
    <n v="2020"/>
    <n v="8"/>
    <n v="202008"/>
    <s v="IA"/>
    <s v=""/>
    <x v="2"/>
    <x v="2"/>
    <x v="2"/>
    <s v=""/>
    <x v="1"/>
    <s v="IA DSM RES PRESC REBATES"/>
    <n v="78"/>
    <x v="0"/>
    <s v=""/>
    <x v="3"/>
    <n v="13.69"/>
    <n v="13.69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2"/>
    <s v=""/>
    <x v="1"/>
    <s v="IA DSM RES PRESC REBATES"/>
    <n v="78"/>
    <x v="0"/>
    <s v=""/>
    <x v="0"/>
    <n v="370786.22"/>
    <n v="288015.27"/>
    <n v="82770.95"/>
    <n v="0"/>
    <n v="0"/>
    <n v="0"/>
    <n v="0"/>
    <n v="0"/>
    <n v="0"/>
    <n v="0"/>
    <n v="0"/>
  </r>
  <r>
    <s v="ERP"/>
    <n v="2020"/>
    <n v="8"/>
    <n v="202008"/>
    <s v="IA"/>
    <s v=""/>
    <x v="2"/>
    <x v="2"/>
    <x v="2"/>
    <s v=""/>
    <x v="1"/>
    <s v="IA DSM RES PRESC REBATES"/>
    <n v="78"/>
    <x v="0"/>
    <s v=""/>
    <x v="6"/>
    <n v="2911.27"/>
    <n v="2911.27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7"/>
    <s v=""/>
    <x v="8"/>
    <s v="IA DSM RES HOME AUDITS"/>
    <n v="90"/>
    <x v="0"/>
    <s v=""/>
    <x v="1"/>
    <n v="6873.6930000000002"/>
    <n v="6502.0230000000001"/>
    <n v="371.67"/>
    <n v="0"/>
    <n v="0"/>
    <n v="0"/>
    <n v="0"/>
    <n v="0"/>
    <n v="0"/>
    <n v="0"/>
    <n v="0"/>
  </r>
  <r>
    <s v="ERP"/>
    <n v="2020"/>
    <n v="8"/>
    <n v="202008"/>
    <s v="IA"/>
    <s v=""/>
    <x v="2"/>
    <x v="2"/>
    <x v="8"/>
    <s v=""/>
    <x v="9"/>
    <s v="IA DSM CHANGE-A-LIGHT"/>
    <n v="100"/>
    <x v="0"/>
    <s v=""/>
    <x v="1"/>
    <n v="24386.703000000001"/>
    <n v="24386.703000000001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8"/>
    <s v=""/>
    <x v="9"/>
    <s v="IA DSM CHANGE-A-LIGHT"/>
    <n v="100"/>
    <x v="0"/>
    <s v=""/>
    <x v="3"/>
    <n v="98.71"/>
    <n v="98.71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8"/>
    <s v=""/>
    <x v="9"/>
    <s v="IA DSM CHANGE-A-LIGHT"/>
    <n v="100"/>
    <x v="0"/>
    <s v=""/>
    <x v="5"/>
    <n v="60084.5"/>
    <n v="60084.5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8"/>
    <s v=""/>
    <x v="9"/>
    <s v="IA DSM CHANGE-A-LIGHT"/>
    <n v="100"/>
    <x v="0"/>
    <s v=""/>
    <x v="6"/>
    <n v="16038"/>
    <n v="16038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9"/>
    <s v=""/>
    <x v="10"/>
    <s v="IA DSM RES APPL RECYCLING"/>
    <n v="100"/>
    <x v="0"/>
    <s v=""/>
    <x v="1"/>
    <n v="271.13200000000001"/>
    <n v="271.13200000000001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9"/>
    <s v=""/>
    <x v="10"/>
    <s v="IA DSM RES APPL RECYCLING"/>
    <n v="100"/>
    <x v="0"/>
    <s v=""/>
    <x v="0"/>
    <n v="23041.5"/>
    <n v="23041.5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9"/>
    <s v=""/>
    <x v="10"/>
    <s v="IA DSM RES APPL RECYCLING"/>
    <n v="100"/>
    <x v="0"/>
    <s v=""/>
    <x v="5"/>
    <n v="44173"/>
    <n v="44173"/>
    <n v="0"/>
    <n v="0"/>
    <n v="0"/>
    <n v="0"/>
    <n v="0"/>
    <n v="0"/>
    <n v="0"/>
    <n v="0"/>
    <n v="0"/>
  </r>
  <r>
    <s v="ERP"/>
    <n v="2020"/>
    <n v="8"/>
    <n v="202008"/>
    <s v="IA"/>
    <s v=""/>
    <x v="2"/>
    <x v="2"/>
    <x v="10"/>
    <s v="2019 - moved from 2014 EEP R&amp;D to i"/>
    <x v="11"/>
    <s v="IA RES BEHAVIORAL"/>
    <n v="95"/>
    <x v="0"/>
    <s v=""/>
    <x v="1"/>
    <n v="110981.227"/>
    <n v="104594.897"/>
    <n v="6386.33"/>
    <n v="0"/>
    <n v="0"/>
    <n v="0"/>
    <n v="0"/>
    <n v="0"/>
    <n v="0"/>
    <n v="0"/>
    <n v="0"/>
  </r>
  <r>
    <s v="ERP"/>
    <n v="2020"/>
    <n v="8"/>
    <n v="202008"/>
    <s v="IA"/>
    <s v=""/>
    <x v="2"/>
    <x v="2"/>
    <x v="11"/>
    <s v=""/>
    <x v="12"/>
    <s v="DSM LOW INCOME WEATHERIZATION"/>
    <n v="14"/>
    <x v="0"/>
    <s v=""/>
    <x v="1"/>
    <n v="2161.9380000000001"/>
    <n v="271.90899999999999"/>
    <n v="1890.03"/>
    <n v="0"/>
    <n v="0"/>
    <n v="0"/>
    <n v="0"/>
    <n v="0"/>
    <n v="0"/>
    <n v="0"/>
    <n v="0"/>
  </r>
  <r>
    <s v="ERP"/>
    <n v="2020"/>
    <n v="8"/>
    <n v="202008"/>
    <s v="IA"/>
    <s v=""/>
    <x v="2"/>
    <x v="2"/>
    <x v="12"/>
    <s v=""/>
    <x v="13"/>
    <s v="DSM LI MULTI-FAMILY EFF EMPROV"/>
    <n v="88"/>
    <x v="0"/>
    <s v=""/>
    <x v="1"/>
    <n v="8810.7119999999995"/>
    <n v="8560.7119999999995"/>
    <n v="250"/>
    <n v="0"/>
    <n v="0"/>
    <n v="0"/>
    <n v="0"/>
    <n v="0"/>
    <n v="0"/>
    <n v="0"/>
    <n v="0"/>
  </r>
  <r>
    <s v="ERP"/>
    <n v="2020"/>
    <n v="8"/>
    <n v="202008"/>
    <s v="IA"/>
    <s v=""/>
    <x v="2"/>
    <x v="2"/>
    <x v="13"/>
    <s v=""/>
    <x v="14"/>
    <s v="LIVING WISE - IOWA"/>
    <n v="68"/>
    <x v="0"/>
    <s v=""/>
    <x v="1"/>
    <n v="137.999"/>
    <n v="137.999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14"/>
    <s v=""/>
    <x v="15"/>
    <s v="IA DSM NON-RES PRESC REBATS"/>
    <n v="95"/>
    <x v="0"/>
    <s v=""/>
    <x v="1"/>
    <n v="52592.493999999999"/>
    <n v="52588.953999999998"/>
    <n v="3.54"/>
    <n v="0"/>
    <n v="0"/>
    <n v="0"/>
    <n v="0"/>
    <n v="0"/>
    <n v="0"/>
    <n v="0"/>
    <n v="0"/>
  </r>
  <r>
    <s v="ERP"/>
    <n v="2020"/>
    <n v="8"/>
    <n v="202008"/>
    <s v="IA"/>
    <s v=""/>
    <x v="2"/>
    <x v="3"/>
    <x v="14"/>
    <s v=""/>
    <x v="15"/>
    <s v="IA DSM NON-RES PRESC REBATS"/>
    <n v="95"/>
    <x v="0"/>
    <s v=""/>
    <x v="0"/>
    <n v="113901.78"/>
    <n v="111521.78"/>
    <n v="2380"/>
    <n v="0"/>
    <n v="0"/>
    <n v="0"/>
    <n v="0"/>
    <n v="0"/>
    <n v="0"/>
    <n v="0"/>
    <n v="0"/>
  </r>
  <r>
    <s v="ERP"/>
    <n v="2020"/>
    <n v="8"/>
    <n v="202008"/>
    <s v="IA"/>
    <s v=""/>
    <x v="2"/>
    <x v="3"/>
    <x v="14"/>
    <s v=""/>
    <x v="15"/>
    <s v="IA DSM NON-RES PRESC REBATS"/>
    <n v="95"/>
    <x v="0"/>
    <s v=""/>
    <x v="6"/>
    <n v="328.47"/>
    <n v="328.47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15"/>
    <s v=""/>
    <x v="16"/>
    <s v="IA DSM SM BUSINESS DI LIGHTING"/>
    <n v="100"/>
    <x v="0"/>
    <s v=""/>
    <x v="1"/>
    <n v="-541.89200000000005"/>
    <n v="-541.89200000000005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15"/>
    <s v=""/>
    <x v="16"/>
    <s v="IA DSM SM BUSINESS DI LIGHTING"/>
    <n v="100"/>
    <x v="0"/>
    <s v=""/>
    <x v="3"/>
    <n v="-34.26"/>
    <n v="-34.26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15"/>
    <s v=""/>
    <x v="16"/>
    <s v="IA DSM SM BUSINESS DI LIGHTING"/>
    <n v="100"/>
    <x v="0"/>
    <s v=""/>
    <x v="5"/>
    <n v="70204.800000000003"/>
    <n v="70204.800000000003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3"/>
    <s v=""/>
    <x v="2"/>
    <s v="IA DSM C&amp;I CUSTOM REBATES"/>
    <n v="96"/>
    <x v="0"/>
    <s v=""/>
    <x v="1"/>
    <n v="33123.07"/>
    <n v="32861.67"/>
    <n v="261.39999999999998"/>
    <n v="0"/>
    <n v="0"/>
    <n v="0"/>
    <n v="0"/>
    <n v="0"/>
    <n v="0"/>
    <n v="0"/>
    <n v="0"/>
  </r>
  <r>
    <s v="ERP"/>
    <n v="2020"/>
    <n v="8"/>
    <n v="202008"/>
    <s v="IA"/>
    <s v=""/>
    <x v="2"/>
    <x v="3"/>
    <x v="3"/>
    <s v=""/>
    <x v="2"/>
    <s v="IA DSM C&amp;I CUSTOM REBATES"/>
    <n v="96"/>
    <x v="0"/>
    <s v=""/>
    <x v="3"/>
    <n v="171.84399999999999"/>
    <n v="171.84399999999999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3"/>
    <s v=""/>
    <x v="2"/>
    <s v="IA DSM C&amp;I CUSTOM REBATES"/>
    <n v="96"/>
    <x v="0"/>
    <s v=""/>
    <x v="0"/>
    <n v="38154.597000000002"/>
    <n v="38032.985000000001"/>
    <n v="121.62"/>
    <n v="0"/>
    <n v="0"/>
    <n v="0"/>
    <n v="0"/>
    <n v="0"/>
    <n v="0"/>
    <n v="0"/>
    <n v="0"/>
  </r>
  <r>
    <s v="ERP"/>
    <n v="2020"/>
    <n v="8"/>
    <n v="202008"/>
    <s v="IA"/>
    <s v=""/>
    <x v="2"/>
    <x v="3"/>
    <x v="3"/>
    <s v=""/>
    <x v="24"/>
    <s v="RETRO-COMMISSIONING"/>
    <n v="96"/>
    <x v="0"/>
    <s v=""/>
    <x v="1"/>
    <n v="-2958.5"/>
    <n v="-2958.5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3"/>
    <s v=""/>
    <x v="33"/>
    <s v="IA DSM STRAT ENERGY MGT PROG"/>
    <n v="96"/>
    <x v="0"/>
    <s v=""/>
    <x v="1"/>
    <n v="3888.5"/>
    <n v="3888.5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4"/>
    <s v=""/>
    <x v="3"/>
    <s v="IA COMMERCIAL NEW CONSTRUCTION"/>
    <n v="100"/>
    <x v="0"/>
    <s v=""/>
    <x v="1"/>
    <n v="15237.206"/>
    <n v="15237.206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4"/>
    <s v=""/>
    <x v="3"/>
    <s v="IA COMMERCIAL NEW CONSTRUCTION"/>
    <n v="100"/>
    <x v="0"/>
    <s v=""/>
    <x v="3"/>
    <n v="783.75"/>
    <n v="783.75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4"/>
    <s v=""/>
    <x v="3"/>
    <s v="IA COMMERCIAL NEW CONSTRUCTION"/>
    <n v="100"/>
    <x v="0"/>
    <s v=""/>
    <x v="0"/>
    <n v="185855.86"/>
    <n v="165102.17000000001"/>
    <n v="20753.689999999999"/>
    <n v="0"/>
    <n v="0"/>
    <n v="0"/>
    <n v="0"/>
    <n v="0"/>
    <n v="0"/>
    <n v="0"/>
    <n v="0"/>
  </r>
  <r>
    <s v="ERP"/>
    <n v="2020"/>
    <n v="8"/>
    <n v="202008"/>
    <s v="IA"/>
    <s v=""/>
    <x v="2"/>
    <x v="3"/>
    <x v="16"/>
    <s v=""/>
    <x v="17"/>
    <s v="IA DSM AG REBATES"/>
    <n v="100"/>
    <x v="0"/>
    <s v=""/>
    <x v="1"/>
    <n v="47297.207999999999"/>
    <n v="47297.207999999999"/>
    <n v="0"/>
    <n v="0"/>
    <n v="0"/>
    <n v="0"/>
    <n v="0"/>
    <n v="0"/>
    <n v="0"/>
    <n v="0"/>
    <n v="0"/>
  </r>
  <r>
    <s v="ERP"/>
    <n v="2020"/>
    <n v="8"/>
    <n v="202008"/>
    <s v="IA"/>
    <s v=""/>
    <x v="2"/>
    <x v="3"/>
    <x v="16"/>
    <s v=""/>
    <x v="17"/>
    <s v="IA DSM AG REBATES"/>
    <n v="100"/>
    <x v="0"/>
    <s v=""/>
    <x v="0"/>
    <n v="12979.5"/>
    <n v="12979.5"/>
    <n v="0"/>
    <n v="0"/>
    <n v="0"/>
    <n v="0"/>
    <n v="0"/>
    <n v="0"/>
    <n v="0"/>
    <n v="0"/>
    <n v="0"/>
  </r>
  <r>
    <s v="ERP"/>
    <n v="2020"/>
    <n v="8"/>
    <n v="202008"/>
    <s v="IA"/>
    <s v=""/>
    <x v="0"/>
    <x v="0"/>
    <x v="5"/>
    <s v=""/>
    <x v="4"/>
    <s v="IA DSM LOAD MGMT RES DLC"/>
    <n v="100"/>
    <x v="0"/>
    <s v=""/>
    <x v="1"/>
    <n v="4336.5510000000004"/>
    <n v="4336.5510000000004"/>
    <n v="0"/>
    <n v="0"/>
    <n v="0"/>
    <n v="0"/>
    <n v="0"/>
    <n v="0"/>
    <n v="0"/>
    <n v="0"/>
    <n v="0"/>
  </r>
  <r>
    <s v="ERP"/>
    <n v="2020"/>
    <n v="8"/>
    <n v="202008"/>
    <s v="IA"/>
    <s v=""/>
    <x v="0"/>
    <x v="0"/>
    <x v="5"/>
    <s v=""/>
    <x v="26"/>
    <s v="IA DSM RESIDENTIAL DLC AC"/>
    <n v="100"/>
    <x v="0"/>
    <s v=""/>
    <x v="1"/>
    <n v="4716.4679999999998"/>
    <n v="4716.4679999999998"/>
    <n v="0"/>
    <n v="0"/>
    <n v="0"/>
    <n v="0"/>
    <n v="0"/>
    <n v="0"/>
    <n v="0"/>
    <n v="0"/>
    <n v="0"/>
  </r>
  <r>
    <s v="ERP"/>
    <n v="2020"/>
    <n v="8"/>
    <n v="202008"/>
    <s v="IA"/>
    <s v=""/>
    <x v="0"/>
    <x v="0"/>
    <x v="5"/>
    <s v=""/>
    <x v="26"/>
    <s v="IA DSM RESIDENTIAL DLC AC"/>
    <n v="100"/>
    <x v="0"/>
    <s v=""/>
    <x v="0"/>
    <n v="293448"/>
    <n v="293448"/>
    <n v="0"/>
    <n v="0"/>
    <n v="0"/>
    <n v="0"/>
    <n v="0"/>
    <n v="0"/>
    <n v="0"/>
    <n v="0"/>
    <n v="0"/>
  </r>
  <r>
    <s v="ERP"/>
    <n v="2020"/>
    <n v="8"/>
    <n v="202008"/>
    <s v="IA"/>
    <s v=""/>
    <x v="0"/>
    <x v="0"/>
    <x v="5"/>
    <s v=""/>
    <x v="27"/>
    <s v="IPL DSM RESIDENTIAL DLC WH"/>
    <n v="100"/>
    <x v="0"/>
    <s v=""/>
    <x v="0"/>
    <n v="208"/>
    <n v="208"/>
    <n v="0"/>
    <n v="0"/>
    <n v="0"/>
    <n v="0"/>
    <n v="0"/>
    <n v="0"/>
    <n v="0"/>
    <n v="0"/>
    <n v="0"/>
  </r>
  <r>
    <s v="ERP"/>
    <n v="2020"/>
    <n v="8"/>
    <n v="202008"/>
    <s v="IA"/>
    <s v=""/>
    <x v="0"/>
    <x v="0"/>
    <x v="0"/>
    <s v=""/>
    <x v="0"/>
    <s v="IA DSM LOAD MGMT INTERRUPTIBLE"/>
    <n v="100"/>
    <x v="0"/>
    <s v=""/>
    <x v="1"/>
    <n v="-888.65499999999997"/>
    <n v="-888.65499999999997"/>
    <n v="0"/>
    <n v="0"/>
    <n v="0"/>
    <n v="0"/>
    <n v="0"/>
    <n v="0"/>
    <n v="0"/>
    <n v="0"/>
    <n v="0"/>
  </r>
  <r>
    <s v="ERP"/>
    <n v="2020"/>
    <n v="8"/>
    <n v="202008"/>
    <s v="IA"/>
    <s v=""/>
    <x v="1"/>
    <x v="1"/>
    <x v="18"/>
    <s v="Branching Out"/>
    <x v="28"/>
    <s v="IA DSM TREES"/>
    <n v="95"/>
    <x v="0"/>
    <s v=""/>
    <x v="1"/>
    <n v="-182.41"/>
    <n v="-182.41"/>
    <n v="0"/>
    <n v="0"/>
    <n v="0"/>
    <n v="0"/>
    <n v="0"/>
    <n v="0"/>
    <n v="0"/>
    <n v="0"/>
    <n v="0"/>
  </r>
  <r>
    <s v="ERP"/>
    <n v="2020"/>
    <n v="8"/>
    <n v="202008"/>
    <s v="IA"/>
    <s v=""/>
    <x v="1"/>
    <x v="1"/>
    <x v="18"/>
    <s v="Hometown Rewards"/>
    <x v="29"/>
    <s v="IA DSM RES COMMUNITY ACTION"/>
    <n v="95"/>
    <x v="0"/>
    <s v=""/>
    <x v="0"/>
    <n v="7600"/>
    <n v="7600"/>
    <n v="0"/>
    <n v="0"/>
    <n v="0"/>
    <n v="0"/>
    <n v="0"/>
    <n v="0"/>
    <n v="0"/>
    <n v="0"/>
    <n v="0"/>
  </r>
  <r>
    <s v="ERP"/>
    <n v="2020"/>
    <n v="8"/>
    <n v="202008"/>
    <s v="IA"/>
    <s v=""/>
    <x v="1"/>
    <x v="1"/>
    <x v="18"/>
    <s v="PowerHouse"/>
    <x v="30"/>
    <s v="IOWA-DSM-POWERHOUSE-EEP"/>
    <n v="95"/>
    <x v="0"/>
    <s v=""/>
    <x v="1"/>
    <n v="2768.6819999999998"/>
    <n v="2768.6819999999998"/>
    <n v="0"/>
    <n v="0"/>
    <n v="0"/>
    <n v="0"/>
    <n v="0"/>
    <n v="0"/>
    <n v="0"/>
    <n v="0"/>
    <n v="0"/>
  </r>
  <r>
    <s v="ERP"/>
    <n v="2020"/>
    <n v="8"/>
    <n v="202008"/>
    <s v="IA"/>
    <s v=""/>
    <x v="1"/>
    <x v="1"/>
    <x v="18"/>
    <s v="PowerHouse"/>
    <x v="30"/>
    <s v="IOWA-DSM-POWERHOUSE-EEP"/>
    <n v="95"/>
    <x v="0"/>
    <s v=""/>
    <x v="3"/>
    <n v="5767"/>
    <n v="5783.5"/>
    <n v="-16.5"/>
    <n v="0"/>
    <n v="0"/>
    <n v="0"/>
    <n v="0"/>
    <n v="0"/>
    <n v="0"/>
    <n v="0"/>
    <n v="0"/>
  </r>
  <r>
    <s v="ERP"/>
    <n v="2020"/>
    <n v="8"/>
    <n v="202008"/>
    <s v="IA"/>
    <s v=""/>
    <x v="1"/>
    <x v="1"/>
    <x v="18"/>
    <s v="Advertising &amp; misc"/>
    <x v="19"/>
    <s v="NON-TARGETED ENERGY AWARENESS"/>
    <n v="95"/>
    <x v="0"/>
    <s v=""/>
    <x v="1"/>
    <n v="292.32400000000001"/>
    <n v="292.32400000000001"/>
    <n v="0"/>
    <n v="0"/>
    <n v="0"/>
    <n v="0"/>
    <n v="0"/>
    <n v="0"/>
    <n v="0"/>
    <n v="0"/>
    <n v="0"/>
  </r>
  <r>
    <s v="ERP"/>
    <n v="2020"/>
    <n v="8"/>
    <n v="202008"/>
    <s v="IA"/>
    <s v=""/>
    <x v="1"/>
    <x v="1"/>
    <x v="18"/>
    <s v=""/>
    <x v="31"/>
    <s v="IA DSM EE DEALER NETWORK"/>
    <n v="95"/>
    <x v="0"/>
    <s v=""/>
    <x v="1"/>
    <n v="63000.894"/>
    <n v="60520.983999999997"/>
    <n v="2479.91"/>
    <n v="0"/>
    <n v="0"/>
    <n v="0"/>
    <n v="0"/>
    <n v="0"/>
    <n v="0"/>
    <n v="0"/>
    <n v="0"/>
  </r>
  <r>
    <s v="ERP"/>
    <n v="2020"/>
    <n v="8"/>
    <n v="202008"/>
    <s v="IA"/>
    <s v=""/>
    <x v="1"/>
    <x v="1"/>
    <x v="20"/>
    <s v=""/>
    <x v="21"/>
    <s v="IA DSM NEXT PLAN"/>
    <n v="93"/>
    <x v="0"/>
    <s v=""/>
    <x v="2"/>
    <n v="10303.236000000001"/>
    <n v="9672.5679999999993"/>
    <n v="630.66"/>
    <n v="0"/>
    <n v="0"/>
    <n v="0"/>
    <n v="0"/>
    <n v="0"/>
    <n v="0"/>
    <n v="0"/>
    <n v="0"/>
  </r>
  <r>
    <s v="ERP"/>
    <n v="2020"/>
    <n v="8"/>
    <n v="202008"/>
    <s v="IA"/>
    <s v=""/>
    <x v="1"/>
    <x v="1"/>
    <x v="20"/>
    <s v=""/>
    <x v="21"/>
    <s v="IA DSM NEXT PLAN"/>
    <n v="93"/>
    <x v="0"/>
    <s v=""/>
    <x v="1"/>
    <n v="11520.39"/>
    <n v="8083.14"/>
    <n v="3437.25"/>
    <n v="0"/>
    <n v="0"/>
    <n v="0"/>
    <n v="0"/>
    <n v="0"/>
    <n v="0"/>
    <n v="0"/>
    <n v="0"/>
  </r>
  <r>
    <s v="ERP"/>
    <n v="2020"/>
    <n v="8"/>
    <n v="202008"/>
    <s v="IA"/>
    <s v=""/>
    <x v="1"/>
    <x v="1"/>
    <x v="21"/>
    <s v=""/>
    <x v="22"/>
    <s v="IA DSM EM&amp;V"/>
    <n v="93"/>
    <x v="0"/>
    <s v=""/>
    <x v="1"/>
    <n v="801.26800000000003"/>
    <n v="745.16"/>
    <n v="56.1"/>
    <n v="0"/>
    <n v="0"/>
    <n v="0"/>
    <n v="0"/>
    <n v="0"/>
    <n v="0"/>
    <n v="0"/>
    <n v="0"/>
  </r>
  <r>
    <s v="ERP"/>
    <n v="2020"/>
    <n v="9"/>
    <n v="202009"/>
    <s v="IA"/>
    <s v=""/>
    <x v="2"/>
    <x v="2"/>
    <x v="2"/>
    <s v=""/>
    <x v="1"/>
    <s v="IA DSM RES PRESC REBATES"/>
    <n v="78"/>
    <x v="0"/>
    <s v=""/>
    <x v="1"/>
    <n v="4008.6309999999999"/>
    <n v="3851.7310000000002"/>
    <n v="156.9"/>
    <n v="0"/>
    <n v="0"/>
    <n v="0"/>
    <n v="0"/>
    <n v="0"/>
    <n v="0"/>
    <n v="0"/>
    <n v="0"/>
  </r>
  <r>
    <s v="ERP"/>
    <n v="2020"/>
    <n v="9"/>
    <n v="202009"/>
    <s v="IA"/>
    <s v=""/>
    <x v="2"/>
    <x v="2"/>
    <x v="2"/>
    <s v=""/>
    <x v="1"/>
    <s v="IA DSM RES PRESC REBATES"/>
    <n v="78"/>
    <x v="0"/>
    <s v=""/>
    <x v="3"/>
    <n v="87470.18"/>
    <n v="87470.18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2"/>
    <s v=""/>
    <x v="1"/>
    <s v="IA DSM RES PRESC REBATES"/>
    <n v="78"/>
    <x v="0"/>
    <s v=""/>
    <x v="0"/>
    <n v="631518.27"/>
    <n v="485130.37"/>
    <n v="146387.91"/>
    <n v="0"/>
    <n v="0"/>
    <n v="0"/>
    <n v="0"/>
    <n v="0"/>
    <n v="0"/>
    <n v="0"/>
    <n v="0"/>
  </r>
  <r>
    <s v="ERP"/>
    <n v="2020"/>
    <n v="9"/>
    <n v="202009"/>
    <s v="IA"/>
    <s v=""/>
    <x v="2"/>
    <x v="2"/>
    <x v="2"/>
    <s v=""/>
    <x v="1"/>
    <s v="IA DSM RES PRESC REBATES"/>
    <n v="78"/>
    <x v="0"/>
    <s v=""/>
    <x v="6"/>
    <n v="2161.41"/>
    <n v="2161.41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7"/>
    <s v=""/>
    <x v="8"/>
    <s v="IA DSM RES HOME AUDITS"/>
    <n v="90"/>
    <x v="0"/>
    <s v=""/>
    <x v="1"/>
    <n v="6665.6350000000002"/>
    <n v="6293.9650000000001"/>
    <n v="371.67"/>
    <n v="0"/>
    <n v="0"/>
    <n v="0"/>
    <n v="0"/>
    <n v="0"/>
    <n v="0"/>
    <n v="0"/>
    <n v="0"/>
  </r>
  <r>
    <s v="ERP"/>
    <n v="2020"/>
    <n v="9"/>
    <n v="202009"/>
    <s v="IA"/>
    <s v=""/>
    <x v="2"/>
    <x v="2"/>
    <x v="8"/>
    <s v=""/>
    <x v="9"/>
    <s v="IA DSM CHANGE-A-LIGHT"/>
    <n v="100"/>
    <x v="0"/>
    <s v=""/>
    <x v="1"/>
    <n v="19737.599999999999"/>
    <n v="19737.599999999999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8"/>
    <s v=""/>
    <x v="9"/>
    <s v="IA DSM CHANGE-A-LIGHT"/>
    <n v="100"/>
    <x v="0"/>
    <s v=""/>
    <x v="3"/>
    <n v="0"/>
    <n v="0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8"/>
    <s v=""/>
    <x v="9"/>
    <s v="IA DSM CHANGE-A-LIGHT"/>
    <n v="100"/>
    <x v="0"/>
    <s v=""/>
    <x v="5"/>
    <n v="51527"/>
    <n v="51527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8"/>
    <s v=""/>
    <x v="9"/>
    <s v="IA DSM CHANGE-A-LIGHT"/>
    <n v="100"/>
    <x v="0"/>
    <s v=""/>
    <x v="6"/>
    <n v="12969"/>
    <n v="12969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9"/>
    <s v=""/>
    <x v="10"/>
    <s v="IA DSM RES APPL RECYCLING"/>
    <n v="100"/>
    <x v="0"/>
    <s v=""/>
    <x v="1"/>
    <n v="144.79"/>
    <n v="144.79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9"/>
    <s v=""/>
    <x v="10"/>
    <s v="IA DSM RES APPL RECYCLING"/>
    <n v="100"/>
    <x v="0"/>
    <s v=""/>
    <x v="0"/>
    <n v="12572.5"/>
    <n v="12572.5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9"/>
    <s v=""/>
    <x v="10"/>
    <s v="IA DSM RES APPL RECYCLING"/>
    <n v="100"/>
    <x v="0"/>
    <s v=""/>
    <x v="5"/>
    <n v="24214.1"/>
    <n v="24214.1"/>
    <n v="0"/>
    <n v="0"/>
    <n v="0"/>
    <n v="0"/>
    <n v="0"/>
    <n v="0"/>
    <n v="0"/>
    <n v="0"/>
    <n v="0"/>
  </r>
  <r>
    <s v="ERP"/>
    <n v="2020"/>
    <n v="9"/>
    <n v="202009"/>
    <s v="IA"/>
    <s v=""/>
    <x v="2"/>
    <x v="2"/>
    <x v="10"/>
    <s v="2019 - moved from 2014 EEP R&amp;D to i"/>
    <x v="11"/>
    <s v="IA RES BEHAVIORAL"/>
    <n v="95"/>
    <x v="0"/>
    <s v=""/>
    <x v="1"/>
    <n v="110961.55499999999"/>
    <n v="104573.395"/>
    <n v="6388.16"/>
    <n v="0"/>
    <n v="0"/>
    <n v="0"/>
    <n v="0"/>
    <n v="0"/>
    <n v="0"/>
    <n v="0"/>
    <n v="0"/>
  </r>
  <r>
    <s v="ERP"/>
    <n v="2020"/>
    <n v="9"/>
    <n v="202009"/>
    <s v="IA"/>
    <s v=""/>
    <x v="2"/>
    <x v="2"/>
    <x v="11"/>
    <s v=""/>
    <x v="12"/>
    <s v="DSM LOW INCOME WEATHERIZATION"/>
    <n v="14"/>
    <x v="0"/>
    <s v=""/>
    <x v="1"/>
    <n v="1839.414"/>
    <n v="1683.624"/>
    <n v="155.79"/>
    <n v="0"/>
    <n v="0"/>
    <n v="0"/>
    <n v="0"/>
    <n v="0"/>
    <n v="0"/>
    <n v="0"/>
    <n v="0"/>
  </r>
  <r>
    <s v="ERP"/>
    <n v="2020"/>
    <n v="9"/>
    <n v="202009"/>
    <s v="IA"/>
    <s v=""/>
    <x v="2"/>
    <x v="2"/>
    <x v="12"/>
    <s v=""/>
    <x v="13"/>
    <s v="DSM LI MULTI-FAMILY EFF EMPROV"/>
    <n v="88"/>
    <x v="0"/>
    <s v=""/>
    <x v="1"/>
    <n v="18574.73"/>
    <n v="20069.23"/>
    <n v="-1494.5"/>
    <n v="0"/>
    <n v="0"/>
    <n v="0"/>
    <n v="0"/>
    <n v="0"/>
    <n v="0"/>
    <n v="0"/>
    <n v="0"/>
  </r>
  <r>
    <s v="ERP"/>
    <n v="2020"/>
    <n v="9"/>
    <n v="202009"/>
    <s v="IA"/>
    <s v=""/>
    <x v="2"/>
    <x v="2"/>
    <x v="13"/>
    <s v=""/>
    <x v="14"/>
    <s v="LIVING WISE - IOWA"/>
    <n v="68"/>
    <x v="0"/>
    <s v=""/>
    <x v="1"/>
    <n v="-45.5"/>
    <n v="-45.5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14"/>
    <s v=""/>
    <x v="15"/>
    <s v="IA DSM NON-RES PRESC REBATS"/>
    <n v="95"/>
    <x v="0"/>
    <s v=""/>
    <x v="1"/>
    <n v="4127.6279999999997"/>
    <n v="4127.6279999999997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14"/>
    <s v=""/>
    <x v="15"/>
    <s v="IA DSM NON-RES PRESC REBATS"/>
    <n v="95"/>
    <x v="0"/>
    <s v=""/>
    <x v="0"/>
    <n v="240679.78"/>
    <n v="236919.78"/>
    <n v="3760"/>
    <n v="0"/>
    <n v="0"/>
    <n v="0"/>
    <n v="0"/>
    <n v="0"/>
    <n v="0"/>
    <n v="0"/>
    <n v="0"/>
  </r>
  <r>
    <s v="ERP"/>
    <n v="2020"/>
    <n v="9"/>
    <n v="202009"/>
    <s v="IA"/>
    <s v=""/>
    <x v="2"/>
    <x v="3"/>
    <x v="14"/>
    <s v=""/>
    <x v="15"/>
    <s v="IA DSM NON-RES PRESC REBATS"/>
    <n v="95"/>
    <x v="0"/>
    <s v=""/>
    <x v="6"/>
    <n v="798.34"/>
    <n v="798.34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14"/>
    <s v=""/>
    <x v="23"/>
    <s v="IA DSM ENERGY SOLN TOOL-SMBIZ"/>
    <n v="95"/>
    <x v="0"/>
    <s v=""/>
    <x v="1"/>
    <n v="449.58300000000003"/>
    <n v="449.58300000000003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15"/>
    <s v=""/>
    <x v="16"/>
    <s v="IA DSM SM BUSINESS DI LIGHTING"/>
    <n v="100"/>
    <x v="0"/>
    <s v=""/>
    <x v="1"/>
    <n v="459.10500000000002"/>
    <n v="459.10500000000002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15"/>
    <s v=""/>
    <x v="16"/>
    <s v="IA DSM SM BUSINESS DI LIGHTING"/>
    <n v="100"/>
    <x v="0"/>
    <s v=""/>
    <x v="5"/>
    <n v="34937.599999999999"/>
    <n v="34937.599999999999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3"/>
    <s v=""/>
    <x v="2"/>
    <s v="IA DSM C&amp;I CUSTOM REBATES"/>
    <n v="96"/>
    <x v="0"/>
    <s v=""/>
    <x v="1"/>
    <n v="29994.131000000001"/>
    <n v="29739.723000000002"/>
    <n v="254.40799999999999"/>
    <n v="0"/>
    <n v="0"/>
    <n v="0"/>
    <n v="0"/>
    <n v="0"/>
    <n v="0"/>
    <n v="0"/>
    <n v="0"/>
  </r>
  <r>
    <s v="ERP"/>
    <n v="2020"/>
    <n v="9"/>
    <n v="202009"/>
    <s v="IA"/>
    <s v=""/>
    <x v="2"/>
    <x v="3"/>
    <x v="3"/>
    <s v=""/>
    <x v="2"/>
    <s v="IA DSM C&amp;I CUSTOM REBATES"/>
    <n v="96"/>
    <x v="0"/>
    <s v=""/>
    <x v="3"/>
    <n v="262.83800000000002"/>
    <n v="262.83800000000002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3"/>
    <s v=""/>
    <x v="2"/>
    <s v="IA DSM C&amp;I CUSTOM REBATES"/>
    <n v="96"/>
    <x v="0"/>
    <s v=""/>
    <x v="0"/>
    <n v="118799.011"/>
    <n v="118694.974"/>
    <n v="104.09"/>
    <n v="0"/>
    <n v="0"/>
    <n v="0"/>
    <n v="0"/>
    <n v="0"/>
    <n v="0"/>
    <n v="0"/>
    <n v="0"/>
  </r>
  <r>
    <s v="ERP"/>
    <n v="2020"/>
    <n v="9"/>
    <n v="202009"/>
    <s v="IA"/>
    <s v=""/>
    <x v="2"/>
    <x v="3"/>
    <x v="3"/>
    <s v=""/>
    <x v="25"/>
    <s v="IA DSM ENERGY SOLN TOOL-CUSTOM"/>
    <n v="96"/>
    <x v="0"/>
    <s v=""/>
    <x v="1"/>
    <n v="177218.75"/>
    <n v="177218.75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4"/>
    <s v=""/>
    <x v="3"/>
    <s v="IA COMMERCIAL NEW CONSTRUCTION"/>
    <n v="100"/>
    <x v="0"/>
    <s v=""/>
    <x v="1"/>
    <n v="4384.2960000000003"/>
    <n v="4384.2960000000003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4"/>
    <s v=""/>
    <x v="3"/>
    <s v="IA COMMERCIAL NEW CONSTRUCTION"/>
    <n v="100"/>
    <x v="0"/>
    <s v=""/>
    <x v="3"/>
    <n v="257.274"/>
    <n v="257.27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4"/>
    <s v=""/>
    <x v="3"/>
    <s v="IA COMMERCIAL NEW CONSTRUCTION"/>
    <n v="100"/>
    <x v="0"/>
    <s v=""/>
    <x v="0"/>
    <n v="401259"/>
    <n v="394630"/>
    <n v="6629"/>
    <n v="0"/>
    <n v="0"/>
    <n v="0"/>
    <n v="0"/>
    <n v="0"/>
    <n v="0"/>
    <n v="0"/>
    <n v="0"/>
  </r>
  <r>
    <s v="ERP"/>
    <n v="2020"/>
    <n v="9"/>
    <n v="202009"/>
    <s v="IA"/>
    <s v=""/>
    <x v="2"/>
    <x v="3"/>
    <x v="16"/>
    <s v=""/>
    <x v="17"/>
    <s v="IA DSM AG REBATES"/>
    <n v="100"/>
    <x v="0"/>
    <s v=""/>
    <x v="1"/>
    <n v="873.73299999999995"/>
    <n v="873.73299999999995"/>
    <n v="0"/>
    <n v="0"/>
    <n v="0"/>
    <n v="0"/>
    <n v="0"/>
    <n v="0"/>
    <n v="0"/>
    <n v="0"/>
    <n v="0"/>
  </r>
  <r>
    <s v="ERP"/>
    <n v="2020"/>
    <n v="9"/>
    <n v="202009"/>
    <s v="IA"/>
    <s v=""/>
    <x v="2"/>
    <x v="3"/>
    <x v="16"/>
    <s v=""/>
    <x v="17"/>
    <s v="IA DSM AG REBATES"/>
    <n v="100"/>
    <x v="0"/>
    <s v=""/>
    <x v="0"/>
    <n v="14318.5"/>
    <n v="14318.5"/>
    <n v="0"/>
    <n v="0"/>
    <n v="0"/>
    <n v="0"/>
    <n v="0"/>
    <n v="0"/>
    <n v="0"/>
    <n v="0"/>
    <n v="0"/>
  </r>
  <r>
    <s v="ERP"/>
    <n v="2020"/>
    <n v="9"/>
    <n v="202009"/>
    <s v="IA"/>
    <s v=""/>
    <x v="0"/>
    <x v="0"/>
    <x v="5"/>
    <s v=""/>
    <x v="4"/>
    <s v="IA DSM LOAD MGMT RES DLC"/>
    <n v="100"/>
    <x v="0"/>
    <s v=""/>
    <x v="1"/>
    <n v="15754.98"/>
    <n v="15754.98"/>
    <n v="0"/>
    <n v="0"/>
    <n v="0"/>
    <n v="0"/>
    <n v="0"/>
    <n v="0"/>
    <n v="0"/>
    <n v="0"/>
    <n v="0"/>
  </r>
  <r>
    <s v="ERP"/>
    <n v="2020"/>
    <n v="9"/>
    <n v="202009"/>
    <s v="IA"/>
    <s v=""/>
    <x v="0"/>
    <x v="0"/>
    <x v="5"/>
    <s v=""/>
    <x v="26"/>
    <s v="IA DSM RESIDENTIAL DLC AC"/>
    <n v="100"/>
    <x v="0"/>
    <s v=""/>
    <x v="1"/>
    <n v="4685.4399999999996"/>
    <n v="4685.4399999999996"/>
    <n v="0"/>
    <n v="0"/>
    <n v="0"/>
    <n v="0"/>
    <n v="0"/>
    <n v="0"/>
    <n v="0"/>
    <n v="0"/>
    <n v="0"/>
  </r>
  <r>
    <s v="ERP"/>
    <n v="2020"/>
    <n v="9"/>
    <n v="202009"/>
    <s v="IA"/>
    <s v=""/>
    <x v="0"/>
    <x v="0"/>
    <x v="5"/>
    <s v=""/>
    <x v="26"/>
    <s v="IA DSM RESIDENTIAL DLC AC"/>
    <n v="100"/>
    <x v="0"/>
    <s v=""/>
    <x v="0"/>
    <n v="292720"/>
    <n v="292720"/>
    <n v="0"/>
    <n v="0"/>
    <n v="0"/>
    <n v="0"/>
    <n v="0"/>
    <n v="0"/>
    <n v="0"/>
    <n v="0"/>
    <n v="0"/>
  </r>
  <r>
    <s v="ERP"/>
    <n v="2020"/>
    <n v="9"/>
    <n v="202009"/>
    <s v="IA"/>
    <s v=""/>
    <x v="0"/>
    <x v="0"/>
    <x v="5"/>
    <s v=""/>
    <x v="26"/>
    <s v="IA DSM RESIDENTIAL DLC AC"/>
    <n v="100"/>
    <x v="0"/>
    <s v=""/>
    <x v="4"/>
    <n v="424.52"/>
    <n v="424.52"/>
    <n v="0"/>
    <n v="0"/>
    <n v="0"/>
    <n v="0"/>
    <n v="0"/>
    <n v="0"/>
    <n v="0"/>
    <n v="0"/>
    <n v="0"/>
  </r>
  <r>
    <s v="ERP"/>
    <n v="2020"/>
    <n v="9"/>
    <n v="202009"/>
    <s v="IA"/>
    <s v=""/>
    <x v="0"/>
    <x v="0"/>
    <x v="5"/>
    <s v=""/>
    <x v="27"/>
    <s v="IPL DSM RESIDENTIAL DLC WH"/>
    <n v="100"/>
    <x v="0"/>
    <s v=""/>
    <x v="0"/>
    <n v="64"/>
    <n v="64"/>
    <n v="0"/>
    <n v="0"/>
    <n v="0"/>
    <n v="0"/>
    <n v="0"/>
    <n v="0"/>
    <n v="0"/>
    <n v="0"/>
    <n v="0"/>
  </r>
  <r>
    <s v="ERP"/>
    <n v="2020"/>
    <n v="9"/>
    <n v="202009"/>
    <s v="IA"/>
    <s v=""/>
    <x v="0"/>
    <x v="0"/>
    <x v="0"/>
    <s v=""/>
    <x v="0"/>
    <s v="IA DSM LOAD MGMT INTERRUPTIBLE"/>
    <n v="100"/>
    <x v="0"/>
    <s v=""/>
    <x v="1"/>
    <n v="9933.9879999999994"/>
    <n v="9933.9879999999994"/>
    <n v="0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Branching Out"/>
    <x v="28"/>
    <s v="IA DSM TREES"/>
    <n v="95"/>
    <x v="0"/>
    <s v=""/>
    <x v="1"/>
    <n v="382.56099999999998"/>
    <n v="382.56099999999998"/>
    <n v="0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Hometown Rewards"/>
    <x v="29"/>
    <s v="IA DSM RES COMMUNITY ACTION"/>
    <n v="95"/>
    <x v="0"/>
    <s v=""/>
    <x v="0"/>
    <n v="0"/>
    <n v="0"/>
    <n v="0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PowerHouse"/>
    <x v="30"/>
    <s v="IOWA-DSM-POWERHOUSE-EEP"/>
    <n v="95"/>
    <x v="0"/>
    <s v=""/>
    <x v="1"/>
    <n v="-1130.5719999999999"/>
    <n v="-1130.5719999999999"/>
    <n v="0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PowerHouse"/>
    <x v="30"/>
    <s v="IOWA-DSM-POWERHOUSE-EEP"/>
    <n v="95"/>
    <x v="0"/>
    <s v=""/>
    <x v="3"/>
    <n v="18410.310000000001"/>
    <n v="18207.259999999998"/>
    <n v="203.05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Advertising &amp; misc"/>
    <x v="19"/>
    <s v="NON-TARGETED ENERGY AWARENESS"/>
    <n v="95"/>
    <x v="0"/>
    <s v=""/>
    <x v="1"/>
    <n v="7629.701"/>
    <n v="4629.701"/>
    <n v="3000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"/>
    <x v="31"/>
    <s v="IA DSM EE DEALER NETWORK"/>
    <n v="95"/>
    <x v="0"/>
    <s v=""/>
    <x v="1"/>
    <n v="1690.0519999999999"/>
    <n v="1611.17"/>
    <n v="78.89"/>
    <n v="0"/>
    <n v="0"/>
    <n v="0"/>
    <n v="0"/>
    <n v="0"/>
    <n v="0"/>
    <n v="0"/>
    <n v="0"/>
  </r>
  <r>
    <s v="ERP"/>
    <n v="2020"/>
    <n v="9"/>
    <n v="202009"/>
    <s v="IA"/>
    <s v=""/>
    <x v="1"/>
    <x v="1"/>
    <x v="18"/>
    <s v=""/>
    <x v="31"/>
    <s v="IA DSM EE DEALER NETWORK"/>
    <n v="95"/>
    <x v="0"/>
    <s v=""/>
    <x v="3"/>
    <n v="40.020000000000003"/>
    <n v="40.020000000000003"/>
    <n v="0"/>
    <n v="0"/>
    <n v="0"/>
    <n v="0"/>
    <n v="0"/>
    <n v="0"/>
    <n v="0"/>
    <n v="0"/>
    <n v="0"/>
  </r>
  <r>
    <s v="ERP"/>
    <n v="2020"/>
    <n v="9"/>
    <n v="202009"/>
    <s v="IA"/>
    <s v=""/>
    <x v="1"/>
    <x v="1"/>
    <x v="6"/>
    <s v=""/>
    <x v="6"/>
    <s v="IA DSM REGULATORY IEC/CC"/>
    <n v="83"/>
    <x v="0"/>
    <s v=""/>
    <x v="1"/>
    <n v="1898637"/>
    <n v="1639769"/>
    <n v="258868"/>
    <n v="0"/>
    <n v="0"/>
    <n v="0"/>
    <n v="0"/>
    <n v="0"/>
    <n v="0"/>
    <n v="0"/>
    <n v="0"/>
  </r>
  <r>
    <s v="ERP"/>
    <n v="2020"/>
    <n v="9"/>
    <n v="202009"/>
    <s v="IA"/>
    <s v=""/>
    <x v="1"/>
    <x v="1"/>
    <x v="20"/>
    <s v=""/>
    <x v="21"/>
    <s v="IA DSM NEXT PLAN"/>
    <n v="93"/>
    <x v="0"/>
    <s v=""/>
    <x v="2"/>
    <n v="3083.357"/>
    <n v="2883.37"/>
    <n v="199.98"/>
    <n v="0"/>
    <n v="0"/>
    <n v="0"/>
    <n v="0"/>
    <n v="0"/>
    <n v="0"/>
    <n v="0"/>
    <n v="0"/>
  </r>
  <r>
    <s v="ERP"/>
    <n v="2020"/>
    <n v="9"/>
    <n v="202009"/>
    <s v="IA"/>
    <s v=""/>
    <x v="1"/>
    <x v="1"/>
    <x v="21"/>
    <s v=""/>
    <x v="22"/>
    <s v="IA DSM EM&amp;V"/>
    <n v="93"/>
    <x v="0"/>
    <s v=""/>
    <x v="1"/>
    <n v="538.9"/>
    <n v="501.18"/>
    <n v="37.72"/>
    <n v="0"/>
    <n v="0"/>
    <n v="0"/>
    <n v="0"/>
    <n v="0"/>
    <n v="0"/>
    <n v="0"/>
    <n v="0"/>
  </r>
  <r>
    <s v="ERP"/>
    <n v="2020"/>
    <n v="10"/>
    <n v="202010"/>
    <s v="IA"/>
    <s v=""/>
    <x v="2"/>
    <x v="2"/>
    <x v="2"/>
    <s v=""/>
    <x v="1"/>
    <s v="IA DSM RES PRESC REBATES"/>
    <n v="78"/>
    <x v="0"/>
    <s v=""/>
    <x v="1"/>
    <n v="56156.201999999997"/>
    <n v="54543.872000000003"/>
    <n v="1612.33"/>
    <n v="0"/>
    <n v="0"/>
    <n v="0"/>
    <n v="0"/>
    <n v="0"/>
    <n v="0"/>
    <n v="0"/>
    <n v="0"/>
  </r>
  <r>
    <s v="ERP"/>
    <n v="2020"/>
    <n v="10"/>
    <n v="202010"/>
    <s v="IA"/>
    <s v=""/>
    <x v="2"/>
    <x v="2"/>
    <x v="2"/>
    <s v=""/>
    <x v="1"/>
    <s v="IA DSM RES PRESC REBATES"/>
    <n v="78"/>
    <x v="0"/>
    <s v=""/>
    <x v="3"/>
    <n v="82295.48"/>
    <n v="82295.48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2"/>
    <s v=""/>
    <x v="1"/>
    <s v="IA DSM RES PRESC REBATES"/>
    <n v="78"/>
    <x v="0"/>
    <s v=""/>
    <x v="0"/>
    <n v="162593.98000000001"/>
    <n v="100510.6"/>
    <n v="62083.38"/>
    <n v="0"/>
    <n v="0"/>
    <n v="0"/>
    <n v="0"/>
    <n v="0"/>
    <n v="0"/>
    <n v="0"/>
    <n v="0"/>
  </r>
  <r>
    <s v="ERP"/>
    <n v="2020"/>
    <n v="10"/>
    <n v="202010"/>
    <s v="IA"/>
    <s v=""/>
    <x v="2"/>
    <x v="2"/>
    <x v="2"/>
    <s v=""/>
    <x v="1"/>
    <s v="IA DSM RES PRESC REBATES"/>
    <n v="78"/>
    <x v="0"/>
    <s v=""/>
    <x v="6"/>
    <n v="3326.4389999999999"/>
    <n v="3326.4389999999999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7"/>
    <s v=""/>
    <x v="8"/>
    <s v="IA DSM RES HOME AUDITS"/>
    <n v="90"/>
    <x v="0"/>
    <s v=""/>
    <x v="1"/>
    <n v="7047.2219999999998"/>
    <n v="6675.5519999999997"/>
    <n v="371.67"/>
    <n v="0"/>
    <n v="0"/>
    <n v="0"/>
    <n v="0"/>
    <n v="0"/>
    <n v="0"/>
    <n v="0"/>
    <n v="0"/>
  </r>
  <r>
    <s v="ERP"/>
    <n v="2020"/>
    <n v="10"/>
    <n v="202010"/>
    <s v="IA"/>
    <s v=""/>
    <x v="2"/>
    <x v="2"/>
    <x v="8"/>
    <s v=""/>
    <x v="9"/>
    <s v="IA DSM CHANGE-A-LIGHT"/>
    <n v="100"/>
    <x v="0"/>
    <s v=""/>
    <x v="1"/>
    <n v="18142.771000000001"/>
    <n v="18142.771000000001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8"/>
    <s v=""/>
    <x v="9"/>
    <s v="IA DSM CHANGE-A-LIGHT"/>
    <n v="100"/>
    <x v="0"/>
    <s v=""/>
    <x v="3"/>
    <n v="866.67"/>
    <n v="866.67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8"/>
    <s v=""/>
    <x v="9"/>
    <s v="IA DSM CHANGE-A-LIGHT"/>
    <n v="100"/>
    <x v="0"/>
    <s v=""/>
    <x v="5"/>
    <n v="38735.5"/>
    <n v="38735.5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8"/>
    <s v=""/>
    <x v="9"/>
    <s v="IA DSM CHANGE-A-LIGHT"/>
    <n v="100"/>
    <x v="0"/>
    <s v=""/>
    <x v="6"/>
    <n v="8128"/>
    <n v="8128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9"/>
    <s v=""/>
    <x v="10"/>
    <s v="IA DSM RES APPL RECYCLING"/>
    <n v="100"/>
    <x v="0"/>
    <s v=""/>
    <x v="1"/>
    <n v="742.74300000000005"/>
    <n v="742.74300000000005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9"/>
    <s v=""/>
    <x v="10"/>
    <s v="IA DSM RES APPL RECYCLING"/>
    <n v="100"/>
    <x v="0"/>
    <s v=""/>
    <x v="0"/>
    <n v="25110.5"/>
    <n v="25110.5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9"/>
    <s v=""/>
    <x v="10"/>
    <s v="IA DSM RES APPL RECYCLING"/>
    <n v="100"/>
    <x v="0"/>
    <s v=""/>
    <x v="5"/>
    <n v="48372.58"/>
    <n v="48372.58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10"/>
    <s v="2019 - moved from 2014 EEP R&amp;D to i"/>
    <x v="11"/>
    <s v="IA RES BEHAVIORAL"/>
    <n v="95"/>
    <x v="0"/>
    <s v=""/>
    <x v="1"/>
    <n v="111310.114"/>
    <n v="104921.954"/>
    <n v="6388.16"/>
    <n v="0"/>
    <n v="0"/>
    <n v="0"/>
    <n v="0"/>
    <n v="0"/>
    <n v="0"/>
    <n v="0"/>
    <n v="0"/>
  </r>
  <r>
    <s v="ERP"/>
    <n v="2020"/>
    <n v="10"/>
    <n v="202010"/>
    <s v="IA"/>
    <s v=""/>
    <x v="2"/>
    <x v="2"/>
    <x v="11"/>
    <s v=""/>
    <x v="12"/>
    <s v="DSM LOW INCOME WEATHERIZATION"/>
    <n v="14"/>
    <x v="0"/>
    <s v=""/>
    <x v="1"/>
    <n v="2472.4"/>
    <n v="462.88600000000002"/>
    <n v="2009.51"/>
    <n v="0"/>
    <n v="0"/>
    <n v="0"/>
    <n v="0"/>
    <n v="0"/>
    <n v="0"/>
    <n v="0"/>
    <n v="0"/>
  </r>
  <r>
    <s v="ERP"/>
    <n v="2020"/>
    <n v="10"/>
    <n v="202010"/>
    <s v="IA"/>
    <s v=""/>
    <x v="2"/>
    <x v="2"/>
    <x v="12"/>
    <s v=""/>
    <x v="13"/>
    <s v="DSM LI MULTI-FAMILY EFF EMPROV"/>
    <n v="88"/>
    <x v="0"/>
    <s v=""/>
    <x v="1"/>
    <n v="746.70600000000002"/>
    <n v="746.70600000000002"/>
    <n v="0"/>
    <n v="0"/>
    <n v="0"/>
    <n v="0"/>
    <n v="0"/>
    <n v="0"/>
    <n v="0"/>
    <n v="0"/>
    <n v="0"/>
  </r>
  <r>
    <s v="ERP"/>
    <n v="2020"/>
    <n v="10"/>
    <n v="202010"/>
    <s v="IA"/>
    <s v=""/>
    <x v="2"/>
    <x v="2"/>
    <x v="13"/>
    <s v=""/>
    <x v="14"/>
    <s v="LIVING WISE - IOWA"/>
    <n v="68"/>
    <x v="0"/>
    <s v=""/>
    <x v="1"/>
    <n v="450.01100000000002"/>
    <n v="450.01100000000002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4"/>
    <s v=""/>
    <x v="15"/>
    <s v="IA DSM NON-RES PRESC REBATS"/>
    <n v="95"/>
    <x v="0"/>
    <s v=""/>
    <x v="1"/>
    <n v="60866.661"/>
    <n v="60439.396999999997"/>
    <n v="427.27"/>
    <n v="0"/>
    <n v="0"/>
    <n v="0"/>
    <n v="0"/>
    <n v="0"/>
    <n v="0"/>
    <n v="0"/>
    <n v="0"/>
  </r>
  <r>
    <s v="ERP"/>
    <n v="2020"/>
    <n v="10"/>
    <n v="202010"/>
    <s v="IA"/>
    <s v=""/>
    <x v="2"/>
    <x v="3"/>
    <x v="14"/>
    <s v=""/>
    <x v="15"/>
    <s v="IA DSM NON-RES PRESC REBATS"/>
    <n v="95"/>
    <x v="0"/>
    <s v=""/>
    <x v="0"/>
    <n v="136934.96"/>
    <n v="133674.96"/>
    <n v="326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4"/>
    <s v=""/>
    <x v="15"/>
    <s v="IA DSM NON-RES PRESC REBATS"/>
    <n v="95"/>
    <x v="0"/>
    <s v=""/>
    <x v="6"/>
    <n v="2407.998"/>
    <n v="2407.998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4"/>
    <s v=""/>
    <x v="23"/>
    <s v="IA DSM ENERGY SOLN TOOL-SMBIZ"/>
    <n v="95"/>
    <x v="0"/>
    <s v=""/>
    <x v="1"/>
    <n v="346515.228"/>
    <n v="329190.228"/>
    <n v="17325"/>
    <n v="0"/>
    <n v="0"/>
    <n v="0"/>
    <n v="0"/>
    <n v="0"/>
    <n v="0"/>
    <n v="0"/>
    <n v="0"/>
  </r>
  <r>
    <s v="ERP"/>
    <n v="2020"/>
    <n v="10"/>
    <n v="202010"/>
    <s v="IA"/>
    <s v=""/>
    <x v="2"/>
    <x v="3"/>
    <x v="15"/>
    <s v=""/>
    <x v="16"/>
    <s v="IA DSM SM BUSINESS DI LIGHTING"/>
    <n v="100"/>
    <x v="0"/>
    <s v=""/>
    <x v="1"/>
    <n v="876.31200000000001"/>
    <n v="876.31200000000001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5"/>
    <s v=""/>
    <x v="16"/>
    <s v="IA DSM SM BUSINESS DI LIGHTING"/>
    <n v="100"/>
    <x v="0"/>
    <s v=""/>
    <x v="5"/>
    <n v="34608"/>
    <n v="34608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2"/>
    <s v="IA DSM C&amp;I CUSTOM REBATES"/>
    <n v="96"/>
    <x v="0"/>
    <s v=""/>
    <x v="1"/>
    <n v="27421.079000000002"/>
    <n v="27499.039000000001"/>
    <n v="-77.959999999999994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2"/>
    <s v="IA DSM C&amp;I CUSTOM REBATES"/>
    <n v="96"/>
    <x v="0"/>
    <s v=""/>
    <x v="3"/>
    <n v="1279.241"/>
    <n v="1279.241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2"/>
    <s v="IA DSM C&amp;I CUSTOM REBATES"/>
    <n v="96"/>
    <x v="0"/>
    <s v=""/>
    <x v="0"/>
    <n v="33641.440000000002"/>
    <n v="33342.54"/>
    <n v="298.89999999999998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2"/>
    <s v="IA DSM C&amp;I CUSTOM REBATES"/>
    <n v="96"/>
    <x v="0"/>
    <s v=""/>
    <x v="6"/>
    <n v="113.348"/>
    <n v="113.348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24"/>
    <s v="RETRO-COMMISSIONING"/>
    <n v="96"/>
    <x v="0"/>
    <s v=""/>
    <x v="1"/>
    <n v="83"/>
    <n v="83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33"/>
    <s v="IA DSM STRAT ENERGY MGT PROG"/>
    <n v="96"/>
    <x v="0"/>
    <s v=""/>
    <x v="1"/>
    <n v="6927.5"/>
    <n v="6927.5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3"/>
    <s v=""/>
    <x v="25"/>
    <s v="IA DSM ENERGY SOLN TOOL-CUSTOM"/>
    <n v="96"/>
    <x v="0"/>
    <s v=""/>
    <x v="1"/>
    <n v="-362195.86200000002"/>
    <n v="-379520.86200000002"/>
    <n v="17325"/>
    <n v="0"/>
    <n v="0"/>
    <n v="0"/>
    <n v="0"/>
    <n v="0"/>
    <n v="0"/>
    <n v="0"/>
    <n v="0"/>
  </r>
  <r>
    <s v="ERP"/>
    <n v="2020"/>
    <n v="10"/>
    <n v="202010"/>
    <s v="IA"/>
    <s v=""/>
    <x v="2"/>
    <x v="3"/>
    <x v="4"/>
    <s v=""/>
    <x v="3"/>
    <s v="IA COMMERCIAL NEW CONSTRUCTION"/>
    <n v="100"/>
    <x v="0"/>
    <s v=""/>
    <x v="1"/>
    <n v="43430.432000000001"/>
    <n v="43430.432000000001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4"/>
    <s v=""/>
    <x v="3"/>
    <s v="IA COMMERCIAL NEW CONSTRUCTION"/>
    <n v="100"/>
    <x v="0"/>
    <s v=""/>
    <x v="3"/>
    <n v="12217.063"/>
    <n v="12217.06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4"/>
    <s v=""/>
    <x v="3"/>
    <s v="IA COMMERCIAL NEW CONSTRUCTION"/>
    <n v="100"/>
    <x v="0"/>
    <s v=""/>
    <x v="0"/>
    <n v="229122.68"/>
    <n v="220657.31"/>
    <n v="8465.3700000000008"/>
    <n v="0"/>
    <n v="0"/>
    <n v="0"/>
    <n v="0"/>
    <n v="0"/>
    <n v="0"/>
    <n v="0"/>
    <n v="0"/>
  </r>
  <r>
    <s v="ERP"/>
    <n v="2020"/>
    <n v="10"/>
    <n v="202010"/>
    <s v="IA"/>
    <s v=""/>
    <x v="2"/>
    <x v="3"/>
    <x v="4"/>
    <s v=""/>
    <x v="3"/>
    <s v="IA COMMERCIAL NEW CONSTRUCTION"/>
    <n v="100"/>
    <x v="0"/>
    <s v=""/>
    <x v="6"/>
    <n v="113.348"/>
    <n v="113.348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6"/>
    <s v=""/>
    <x v="17"/>
    <s v="IA DSM AG REBATES"/>
    <n v="100"/>
    <x v="0"/>
    <s v=""/>
    <x v="1"/>
    <n v="2864.0639999999999"/>
    <n v="2864.0639999999999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6"/>
    <s v=""/>
    <x v="17"/>
    <s v="IA DSM AG REBATES"/>
    <n v="100"/>
    <x v="0"/>
    <s v=""/>
    <x v="0"/>
    <n v="68298.8"/>
    <n v="68298.8"/>
    <n v="0"/>
    <n v="0"/>
    <n v="0"/>
    <n v="0"/>
    <n v="0"/>
    <n v="0"/>
    <n v="0"/>
    <n v="0"/>
    <n v="0"/>
  </r>
  <r>
    <s v="ERP"/>
    <n v="2020"/>
    <n v="10"/>
    <n v="202010"/>
    <s v="IA"/>
    <s v=""/>
    <x v="2"/>
    <x v="3"/>
    <x v="16"/>
    <s v=""/>
    <x v="17"/>
    <s v="IA DSM AG REBATES"/>
    <n v="100"/>
    <x v="0"/>
    <s v=""/>
    <x v="6"/>
    <n v="775.10400000000004"/>
    <n v="775.10400000000004"/>
    <n v="0"/>
    <n v="0"/>
    <n v="0"/>
    <n v="0"/>
    <n v="0"/>
    <n v="0"/>
    <n v="0"/>
    <n v="0"/>
    <n v="0"/>
  </r>
  <r>
    <s v="ERP"/>
    <n v="2020"/>
    <n v="10"/>
    <n v="202010"/>
    <s v="IA"/>
    <s v=""/>
    <x v="0"/>
    <x v="0"/>
    <x v="5"/>
    <s v=""/>
    <x v="4"/>
    <s v="IA DSM LOAD MGMT RES DLC"/>
    <n v="100"/>
    <x v="0"/>
    <s v=""/>
    <x v="1"/>
    <n v="8973.5540000000001"/>
    <n v="8973.5540000000001"/>
    <n v="0"/>
    <n v="0"/>
    <n v="0"/>
    <n v="0"/>
    <n v="0"/>
    <n v="0"/>
    <n v="0"/>
    <n v="0"/>
    <n v="0"/>
  </r>
  <r>
    <s v="ERP"/>
    <n v="2020"/>
    <n v="10"/>
    <n v="202010"/>
    <s v="IA"/>
    <s v=""/>
    <x v="0"/>
    <x v="0"/>
    <x v="5"/>
    <s v=""/>
    <x v="26"/>
    <s v="IA DSM RESIDENTIAL DLC AC"/>
    <n v="100"/>
    <x v="0"/>
    <s v=""/>
    <x v="1"/>
    <n v="1038.7449999999999"/>
    <n v="1038.7449999999999"/>
    <n v="0"/>
    <n v="0"/>
    <n v="0"/>
    <n v="0"/>
    <n v="0"/>
    <n v="0"/>
    <n v="0"/>
    <n v="0"/>
    <n v="0"/>
  </r>
  <r>
    <s v="ERP"/>
    <n v="2020"/>
    <n v="10"/>
    <n v="202010"/>
    <s v="IA"/>
    <s v=""/>
    <x v="0"/>
    <x v="0"/>
    <x v="5"/>
    <s v=""/>
    <x v="26"/>
    <s v="IA DSM RESIDENTIAL DLC AC"/>
    <n v="100"/>
    <x v="0"/>
    <s v=""/>
    <x v="0"/>
    <n v="1304"/>
    <n v="1304"/>
    <n v="0"/>
    <n v="0"/>
    <n v="0"/>
    <n v="0"/>
    <n v="0"/>
    <n v="0"/>
    <n v="0"/>
    <n v="0"/>
    <n v="0"/>
  </r>
  <r>
    <s v="ERP"/>
    <n v="2020"/>
    <n v="10"/>
    <n v="202010"/>
    <s v="IA"/>
    <s v=""/>
    <x v="0"/>
    <x v="0"/>
    <x v="5"/>
    <s v=""/>
    <x v="27"/>
    <s v="IPL DSM RESIDENTIAL DLC WH"/>
    <n v="100"/>
    <x v="0"/>
    <s v=""/>
    <x v="0"/>
    <n v="-24"/>
    <n v="-24"/>
    <n v="0"/>
    <n v="0"/>
    <n v="0"/>
    <n v="0"/>
    <n v="0"/>
    <n v="0"/>
    <n v="0"/>
    <n v="0"/>
    <n v="0"/>
  </r>
  <r>
    <s v="ERP"/>
    <n v="2020"/>
    <n v="10"/>
    <n v="202010"/>
    <s v="IA"/>
    <s v=""/>
    <x v="0"/>
    <x v="0"/>
    <x v="0"/>
    <s v=""/>
    <x v="0"/>
    <s v="IA DSM LOAD MGMT INTERRUPTIBLE"/>
    <n v="100"/>
    <x v="0"/>
    <s v=""/>
    <x v="1"/>
    <n v="3101.654"/>
    <n v="3101.654"/>
    <n v="0"/>
    <n v="0"/>
    <n v="0"/>
    <n v="0"/>
    <n v="0"/>
    <n v="0"/>
    <n v="0"/>
    <n v="0"/>
    <n v="0"/>
  </r>
  <r>
    <s v="ERP"/>
    <n v="2020"/>
    <n v="10"/>
    <n v="202010"/>
    <s v="IA"/>
    <s v=""/>
    <x v="1"/>
    <x v="1"/>
    <x v="18"/>
    <s v="Branching Out"/>
    <x v="28"/>
    <s v="IA DSM TREES"/>
    <n v="95"/>
    <x v="0"/>
    <s v=""/>
    <x v="1"/>
    <n v="620.298"/>
    <n v="620.298"/>
    <n v="0"/>
    <n v="0"/>
    <n v="0"/>
    <n v="0"/>
    <n v="0"/>
    <n v="0"/>
    <n v="0"/>
    <n v="0"/>
    <n v="0"/>
  </r>
  <r>
    <s v="ERP"/>
    <n v="2020"/>
    <n v="10"/>
    <n v="202010"/>
    <s v="IA"/>
    <s v=""/>
    <x v="1"/>
    <x v="1"/>
    <x v="18"/>
    <s v="PowerHouse"/>
    <x v="30"/>
    <s v="IOWA-DSM-POWERHOUSE-EEP"/>
    <n v="95"/>
    <x v="0"/>
    <s v=""/>
    <x v="1"/>
    <n v="1631.5319999999999"/>
    <n v="1631.5319999999999"/>
    <n v="0"/>
    <n v="0"/>
    <n v="0"/>
    <n v="0"/>
    <n v="0"/>
    <n v="0"/>
    <n v="0"/>
    <n v="0"/>
    <n v="0"/>
  </r>
  <r>
    <s v="ERP"/>
    <n v="2020"/>
    <n v="10"/>
    <n v="202010"/>
    <s v="IA"/>
    <s v=""/>
    <x v="1"/>
    <x v="1"/>
    <x v="18"/>
    <s v="PowerHouse"/>
    <x v="30"/>
    <s v="IOWA-DSM-POWERHOUSE-EEP"/>
    <n v="95"/>
    <x v="0"/>
    <s v=""/>
    <x v="3"/>
    <n v="41621.760000000002"/>
    <n v="41084.5"/>
    <n v="537.26"/>
    <n v="0"/>
    <n v="0"/>
    <n v="0"/>
    <n v="0"/>
    <n v="0"/>
    <n v="0"/>
    <n v="0"/>
    <n v="0"/>
  </r>
  <r>
    <s v="ERP"/>
    <n v="2020"/>
    <n v="10"/>
    <n v="202010"/>
    <s v="IA"/>
    <s v=""/>
    <x v="1"/>
    <x v="1"/>
    <x v="18"/>
    <s v="Advertising &amp; misc"/>
    <x v="19"/>
    <s v="NON-TARGETED ENERGY AWARENESS"/>
    <n v="95"/>
    <x v="0"/>
    <s v=""/>
    <x v="1"/>
    <n v="1331.258"/>
    <n v="1331.258"/>
    <n v="0"/>
    <n v="0"/>
    <n v="0"/>
    <n v="0"/>
    <n v="0"/>
    <n v="0"/>
    <n v="0"/>
    <n v="0"/>
    <n v="0"/>
  </r>
  <r>
    <s v="ERP"/>
    <n v="2020"/>
    <n v="10"/>
    <n v="202010"/>
    <s v="IA"/>
    <s v=""/>
    <x v="1"/>
    <x v="1"/>
    <x v="18"/>
    <s v=""/>
    <x v="31"/>
    <s v="IA DSM EE DEALER NETWORK"/>
    <n v="95"/>
    <x v="0"/>
    <s v=""/>
    <x v="1"/>
    <n v="1139.43"/>
    <n v="1102.4639999999999"/>
    <n v="37.01"/>
    <n v="0"/>
    <n v="0"/>
    <n v="0"/>
    <n v="0"/>
    <n v="0"/>
    <n v="0"/>
    <n v="0"/>
    <n v="0"/>
  </r>
  <r>
    <s v="ERP"/>
    <n v="2020"/>
    <n v="10"/>
    <n v="202010"/>
    <s v="IA"/>
    <s v=""/>
    <x v="1"/>
    <x v="1"/>
    <x v="20"/>
    <s v=""/>
    <x v="21"/>
    <s v="IA DSM NEXT PLAN"/>
    <n v="93"/>
    <x v="0"/>
    <s v=""/>
    <x v="2"/>
    <n v="12103.031000000001"/>
    <n v="11408.501"/>
    <n v="694.53"/>
    <n v="0"/>
    <n v="0"/>
    <n v="0"/>
    <n v="0"/>
    <n v="0"/>
    <n v="0"/>
    <n v="0"/>
    <n v="0"/>
  </r>
  <r>
    <s v="ERP"/>
    <n v="2020"/>
    <n v="10"/>
    <n v="202010"/>
    <s v="IA"/>
    <s v=""/>
    <x v="1"/>
    <x v="1"/>
    <x v="20"/>
    <s v=""/>
    <x v="21"/>
    <s v="IA DSM NEXT PLAN"/>
    <n v="93"/>
    <x v="0"/>
    <s v=""/>
    <x v="1"/>
    <n v="1171.8800000000001"/>
    <n v="1113.29"/>
    <n v="58.59"/>
    <n v="0"/>
    <n v="0"/>
    <n v="0"/>
    <n v="0"/>
    <n v="0"/>
    <n v="0"/>
    <n v="0"/>
    <n v="0"/>
  </r>
  <r>
    <s v="ERP"/>
    <n v="2020"/>
    <n v="10"/>
    <n v="202010"/>
    <s v="IA"/>
    <s v=""/>
    <x v="1"/>
    <x v="1"/>
    <x v="21"/>
    <s v=""/>
    <x v="22"/>
    <s v="IA DSM EM&amp;V"/>
    <n v="93"/>
    <x v="0"/>
    <s v=""/>
    <x v="1"/>
    <n v="135643.57699999999"/>
    <n v="126148.54"/>
    <n v="9495.07"/>
    <n v="0"/>
    <n v="0"/>
    <n v="0"/>
    <n v="0"/>
    <n v="0"/>
    <n v="0"/>
    <n v="0"/>
    <n v="0"/>
  </r>
  <r>
    <s v="ERP"/>
    <n v="2020"/>
    <n v="11"/>
    <n v="202011"/>
    <s v="IA"/>
    <s v=""/>
    <x v="2"/>
    <x v="2"/>
    <x v="2"/>
    <s v=""/>
    <x v="1"/>
    <s v="IA DSM RES PRESC REBATES"/>
    <n v="78"/>
    <x v="0"/>
    <s v=""/>
    <x v="1"/>
    <n v="5102.1490000000003"/>
    <n v="4855.5889999999999"/>
    <n v="246.56"/>
    <n v="0"/>
    <n v="0"/>
    <n v="0"/>
    <n v="0"/>
    <n v="0"/>
    <n v="0"/>
    <n v="0"/>
    <n v="0"/>
  </r>
  <r>
    <s v="ERP"/>
    <n v="2020"/>
    <n v="11"/>
    <n v="202011"/>
    <s v="IA"/>
    <s v=""/>
    <x v="2"/>
    <x v="2"/>
    <x v="2"/>
    <s v=""/>
    <x v="1"/>
    <s v="IA DSM RES PRESC REBATES"/>
    <n v="78"/>
    <x v="0"/>
    <s v=""/>
    <x v="0"/>
    <n v="403014.75"/>
    <n v="258994.13"/>
    <n v="144020.63"/>
    <n v="0"/>
    <n v="0"/>
    <n v="0"/>
    <n v="0"/>
    <n v="0"/>
    <n v="0"/>
    <n v="0"/>
    <n v="0"/>
  </r>
  <r>
    <s v="ERP"/>
    <n v="2020"/>
    <n v="11"/>
    <n v="202011"/>
    <s v="IA"/>
    <s v=""/>
    <x v="2"/>
    <x v="2"/>
    <x v="2"/>
    <s v=""/>
    <x v="1"/>
    <s v="IA DSM RES PRESC REBATES"/>
    <n v="78"/>
    <x v="0"/>
    <s v=""/>
    <x v="6"/>
    <n v="4201.692"/>
    <n v="4201.692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7"/>
    <s v=""/>
    <x v="8"/>
    <s v="IA DSM RES HOME AUDITS"/>
    <n v="90"/>
    <x v="0"/>
    <s v=""/>
    <x v="1"/>
    <n v="7110.2370000000001"/>
    <n v="6537.76"/>
    <n v="572.47699999999998"/>
    <n v="0"/>
    <n v="0"/>
    <n v="0"/>
    <n v="0"/>
    <n v="0"/>
    <n v="0"/>
    <n v="0"/>
    <n v="0"/>
  </r>
  <r>
    <s v="ERP"/>
    <n v="2020"/>
    <n v="11"/>
    <n v="202011"/>
    <s v="IA"/>
    <s v=""/>
    <x v="2"/>
    <x v="2"/>
    <x v="8"/>
    <s v=""/>
    <x v="9"/>
    <s v="IA DSM CHANGE-A-LIGHT"/>
    <n v="100"/>
    <x v="0"/>
    <s v=""/>
    <x v="1"/>
    <n v="22596.133999999998"/>
    <n v="22596.133999999998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8"/>
    <s v=""/>
    <x v="9"/>
    <s v="IA DSM CHANGE-A-LIGHT"/>
    <n v="100"/>
    <x v="0"/>
    <s v=""/>
    <x v="3"/>
    <n v="15.5"/>
    <n v="15.5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8"/>
    <s v=""/>
    <x v="9"/>
    <s v="IA DSM CHANGE-A-LIGHT"/>
    <n v="100"/>
    <x v="0"/>
    <s v=""/>
    <x v="5"/>
    <n v="31303.5"/>
    <n v="31303.5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8"/>
    <s v=""/>
    <x v="9"/>
    <s v="IA DSM CHANGE-A-LIGHT"/>
    <n v="100"/>
    <x v="0"/>
    <s v=""/>
    <x v="6"/>
    <n v="0"/>
    <n v="0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9"/>
    <s v=""/>
    <x v="10"/>
    <s v="IA DSM RES APPL RECYCLING"/>
    <n v="100"/>
    <x v="0"/>
    <s v=""/>
    <x v="1"/>
    <n v="581.399"/>
    <n v="581.399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9"/>
    <s v=""/>
    <x v="10"/>
    <s v="IA DSM RES APPL RECYCLING"/>
    <n v="100"/>
    <x v="0"/>
    <s v=""/>
    <x v="0"/>
    <n v="23797"/>
    <n v="23797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9"/>
    <s v=""/>
    <x v="10"/>
    <s v="IA DSM RES APPL RECYCLING"/>
    <n v="100"/>
    <x v="0"/>
    <s v=""/>
    <x v="5"/>
    <n v="45539.72"/>
    <n v="45539.72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10"/>
    <s v="2019 - moved from 2014 EEP R&amp;D to i"/>
    <x v="11"/>
    <s v="IA RES BEHAVIORAL"/>
    <n v="95"/>
    <x v="0"/>
    <s v=""/>
    <x v="1"/>
    <n v="111219.452"/>
    <n v="104831.25199999999"/>
    <n v="6388.2"/>
    <n v="0"/>
    <n v="0"/>
    <n v="0"/>
    <n v="0"/>
    <n v="0"/>
    <n v="0"/>
    <n v="0"/>
    <n v="0"/>
  </r>
  <r>
    <s v="ERP"/>
    <n v="2020"/>
    <n v="11"/>
    <n v="202011"/>
    <s v="IA"/>
    <s v=""/>
    <x v="2"/>
    <x v="2"/>
    <x v="11"/>
    <s v=""/>
    <x v="12"/>
    <s v="DSM LOW INCOME WEATHERIZATION"/>
    <n v="14"/>
    <x v="0"/>
    <s v=""/>
    <x v="1"/>
    <n v="888.47699999999998"/>
    <n v="892.01700000000005"/>
    <n v="-3.54"/>
    <n v="0"/>
    <n v="0"/>
    <n v="0"/>
    <n v="0"/>
    <n v="0"/>
    <n v="0"/>
    <n v="0"/>
    <n v="0"/>
  </r>
  <r>
    <s v="ERP"/>
    <n v="2020"/>
    <n v="11"/>
    <n v="202011"/>
    <s v="IA"/>
    <s v=""/>
    <x v="2"/>
    <x v="2"/>
    <x v="12"/>
    <s v=""/>
    <x v="13"/>
    <s v="DSM LI MULTI-FAMILY EFF EMPROV"/>
    <n v="88"/>
    <x v="0"/>
    <s v=""/>
    <x v="1"/>
    <n v="10707.825999999999"/>
    <n v="10707.825999999999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12"/>
    <s v=""/>
    <x v="13"/>
    <s v="DSM LI MULTI-FAMILY EFF EMPROV"/>
    <n v="88"/>
    <x v="0"/>
    <s v=""/>
    <x v="4"/>
    <n v="26134.51"/>
    <n v="26134.51"/>
    <n v="0"/>
    <n v="0"/>
    <n v="0"/>
    <n v="0"/>
    <n v="0"/>
    <n v="0"/>
    <n v="0"/>
    <n v="0"/>
    <n v="0"/>
  </r>
  <r>
    <s v="ERP"/>
    <n v="2020"/>
    <n v="11"/>
    <n v="202011"/>
    <s v="IA"/>
    <s v=""/>
    <x v="2"/>
    <x v="2"/>
    <x v="13"/>
    <s v=""/>
    <x v="14"/>
    <s v="LIVING WISE - IOWA"/>
    <n v="68"/>
    <x v="0"/>
    <s v=""/>
    <x v="1"/>
    <n v="38858.906999999999"/>
    <n v="35949.256999999998"/>
    <n v="2909.65"/>
    <n v="0"/>
    <n v="0"/>
    <n v="0"/>
    <n v="0"/>
    <n v="0"/>
    <n v="0"/>
    <n v="0"/>
    <n v="0"/>
  </r>
  <r>
    <s v="ERP"/>
    <n v="2020"/>
    <n v="11"/>
    <n v="202011"/>
    <s v="IA"/>
    <s v=""/>
    <x v="2"/>
    <x v="2"/>
    <x v="13"/>
    <s v=""/>
    <x v="14"/>
    <s v="LIVING WISE - IOWA"/>
    <n v="68"/>
    <x v="0"/>
    <s v=""/>
    <x v="4"/>
    <n v="152724.15"/>
    <n v="141122.57999999999"/>
    <n v="11601.57"/>
    <n v="0"/>
    <n v="0"/>
    <n v="0"/>
    <n v="0"/>
    <n v="0"/>
    <n v="0"/>
    <n v="0"/>
    <n v="0"/>
  </r>
  <r>
    <s v="ERP"/>
    <n v="2020"/>
    <n v="11"/>
    <n v="202011"/>
    <s v="IA"/>
    <s v=""/>
    <x v="2"/>
    <x v="3"/>
    <x v="14"/>
    <s v=""/>
    <x v="15"/>
    <s v="IA DSM NON-RES PRESC REBATS"/>
    <n v="95"/>
    <x v="0"/>
    <s v=""/>
    <x v="1"/>
    <n v="6768.2479999999996"/>
    <n v="6629.2070000000003"/>
    <n v="139.05000000000001"/>
    <n v="0"/>
    <n v="0"/>
    <n v="0"/>
    <n v="0"/>
    <n v="0"/>
    <n v="0"/>
    <n v="0"/>
    <n v="0"/>
  </r>
  <r>
    <s v="ERP"/>
    <n v="2020"/>
    <n v="11"/>
    <n v="202011"/>
    <s v="IA"/>
    <s v=""/>
    <x v="2"/>
    <x v="3"/>
    <x v="14"/>
    <s v=""/>
    <x v="15"/>
    <s v="IA DSM NON-RES PRESC REBATS"/>
    <n v="95"/>
    <x v="0"/>
    <s v=""/>
    <x v="0"/>
    <n v="137895.69"/>
    <n v="134675.69"/>
    <n v="322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4"/>
    <s v=""/>
    <x v="15"/>
    <s v="IA DSM NON-RES PRESC REBATS"/>
    <n v="95"/>
    <x v="0"/>
    <s v=""/>
    <x v="6"/>
    <n v="585.34900000000005"/>
    <n v="585.34900000000005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4"/>
    <s v=""/>
    <x v="23"/>
    <s v="IA DSM ENERGY SOLN TOOL-SMBIZ"/>
    <n v="95"/>
    <x v="0"/>
    <s v=""/>
    <x v="1"/>
    <n v="55.920999999999999"/>
    <n v="55.920999999999999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5"/>
    <s v=""/>
    <x v="16"/>
    <s v="IA DSM SM BUSINESS DI LIGHTING"/>
    <n v="100"/>
    <x v="0"/>
    <s v=""/>
    <x v="1"/>
    <n v="1194.231"/>
    <n v="1194.231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5"/>
    <s v=""/>
    <x v="16"/>
    <s v="IA DSM SM BUSINESS DI LIGHTING"/>
    <n v="100"/>
    <x v="0"/>
    <s v=""/>
    <x v="5"/>
    <n v="34937.599999999999"/>
    <n v="34937.599999999999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3"/>
    <s v=""/>
    <x v="2"/>
    <s v="IA DSM C&amp;I CUSTOM REBATES"/>
    <n v="96"/>
    <x v="0"/>
    <s v=""/>
    <x v="1"/>
    <n v="29397.482"/>
    <n v="29387.222000000002"/>
    <n v="10.26"/>
    <n v="0"/>
    <n v="0"/>
    <n v="0"/>
    <n v="0"/>
    <n v="0"/>
    <n v="0"/>
    <n v="0"/>
    <n v="0"/>
  </r>
  <r>
    <s v="ERP"/>
    <n v="2020"/>
    <n v="11"/>
    <n v="202011"/>
    <s v="IA"/>
    <s v=""/>
    <x v="2"/>
    <x v="3"/>
    <x v="3"/>
    <s v=""/>
    <x v="2"/>
    <s v="IA DSM C&amp;I CUSTOM REBATES"/>
    <n v="96"/>
    <x v="0"/>
    <s v=""/>
    <x v="3"/>
    <n v="543.08299999999997"/>
    <n v="543.08299999999997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3"/>
    <s v=""/>
    <x v="2"/>
    <s v="IA DSM C&amp;I CUSTOM REBATES"/>
    <n v="96"/>
    <x v="0"/>
    <s v=""/>
    <x v="0"/>
    <n v="278806.054"/>
    <n v="275985.17499999999"/>
    <n v="2820.93"/>
    <n v="0"/>
    <n v="0"/>
    <n v="0"/>
    <n v="0"/>
    <n v="0"/>
    <n v="0"/>
    <n v="0"/>
    <n v="0"/>
  </r>
  <r>
    <s v="ERP"/>
    <n v="2020"/>
    <n v="11"/>
    <n v="202011"/>
    <s v="IA"/>
    <s v=""/>
    <x v="2"/>
    <x v="3"/>
    <x v="3"/>
    <s v=""/>
    <x v="2"/>
    <s v="IA DSM C&amp;I CUSTOM REBATES"/>
    <n v="96"/>
    <x v="0"/>
    <s v=""/>
    <x v="6"/>
    <n v="-16.47"/>
    <n v="-16.47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3"/>
    <s v=""/>
    <x v="24"/>
    <s v="RETRO-COMMISSIONING"/>
    <n v="96"/>
    <x v="0"/>
    <s v=""/>
    <x v="1"/>
    <n v="207.5"/>
    <n v="207.5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3"/>
    <s v=""/>
    <x v="25"/>
    <s v="IA DSM ENERGY SOLN TOOL-CUSTOM"/>
    <n v="96"/>
    <x v="0"/>
    <s v=""/>
    <x v="1"/>
    <n v="-26.02"/>
    <n v="-26.02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4"/>
    <s v=""/>
    <x v="3"/>
    <s v="IA COMMERCIAL NEW CONSTRUCTION"/>
    <n v="100"/>
    <x v="0"/>
    <s v=""/>
    <x v="1"/>
    <n v="13593.36"/>
    <n v="13593.36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4"/>
    <s v=""/>
    <x v="3"/>
    <s v="IA COMMERCIAL NEW CONSTRUCTION"/>
    <n v="100"/>
    <x v="0"/>
    <s v=""/>
    <x v="3"/>
    <n v="-5.0199999999999996"/>
    <n v="-5.0199999999999996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4"/>
    <s v=""/>
    <x v="3"/>
    <s v="IA COMMERCIAL NEW CONSTRUCTION"/>
    <n v="100"/>
    <x v="0"/>
    <s v=""/>
    <x v="0"/>
    <n v="357094.48"/>
    <n v="357094.48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4"/>
    <s v=""/>
    <x v="3"/>
    <s v="IA COMMERCIAL NEW CONSTRUCTION"/>
    <n v="100"/>
    <x v="0"/>
    <s v=""/>
    <x v="6"/>
    <n v="-16.47"/>
    <n v="-16.47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6"/>
    <s v=""/>
    <x v="17"/>
    <s v="IA DSM AG REBATES"/>
    <n v="100"/>
    <x v="0"/>
    <s v=""/>
    <x v="1"/>
    <n v="46792.688999999998"/>
    <n v="46792.688999999998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6"/>
    <s v=""/>
    <x v="17"/>
    <s v="IA DSM AG REBATES"/>
    <n v="100"/>
    <x v="0"/>
    <s v=""/>
    <x v="0"/>
    <n v="160705.68"/>
    <n v="160705.68"/>
    <n v="0"/>
    <n v="0"/>
    <n v="0"/>
    <n v="0"/>
    <n v="0"/>
    <n v="0"/>
    <n v="0"/>
    <n v="0"/>
    <n v="0"/>
  </r>
  <r>
    <s v="ERP"/>
    <n v="2020"/>
    <n v="11"/>
    <n v="202011"/>
    <s v="IA"/>
    <s v=""/>
    <x v="2"/>
    <x v="3"/>
    <x v="16"/>
    <s v=""/>
    <x v="17"/>
    <s v="IA DSM AG REBATES"/>
    <n v="100"/>
    <x v="0"/>
    <s v=""/>
    <x v="6"/>
    <n v="-112.63"/>
    <n v="-112.63"/>
    <n v="0"/>
    <n v="0"/>
    <n v="0"/>
    <n v="0"/>
    <n v="0"/>
    <n v="0"/>
    <n v="0"/>
    <n v="0"/>
    <n v="0"/>
  </r>
  <r>
    <s v="ERP"/>
    <n v="2020"/>
    <n v="11"/>
    <n v="202011"/>
    <s v="IA"/>
    <s v=""/>
    <x v="0"/>
    <x v="0"/>
    <x v="5"/>
    <s v=""/>
    <x v="4"/>
    <s v="IA DSM LOAD MGMT RES DLC"/>
    <n v="100"/>
    <x v="0"/>
    <s v=""/>
    <x v="1"/>
    <n v="10443.543"/>
    <n v="10443.543"/>
    <n v="0"/>
    <n v="0"/>
    <n v="0"/>
    <n v="0"/>
    <n v="0"/>
    <n v="0"/>
    <n v="0"/>
    <n v="0"/>
    <n v="0"/>
  </r>
  <r>
    <s v="ERP"/>
    <n v="2020"/>
    <n v="11"/>
    <n v="202011"/>
    <s v="IA"/>
    <s v=""/>
    <x v="0"/>
    <x v="0"/>
    <x v="5"/>
    <s v=""/>
    <x v="26"/>
    <s v="IA DSM RESIDENTIAL DLC AC"/>
    <n v="100"/>
    <x v="0"/>
    <s v=""/>
    <x v="1"/>
    <n v="845.18700000000001"/>
    <n v="845.18700000000001"/>
    <n v="0"/>
    <n v="0"/>
    <n v="0"/>
    <n v="0"/>
    <n v="0"/>
    <n v="0"/>
    <n v="0"/>
    <n v="0"/>
    <n v="0"/>
  </r>
  <r>
    <s v="ERP"/>
    <n v="2020"/>
    <n v="11"/>
    <n v="202011"/>
    <s v="IA"/>
    <s v=""/>
    <x v="0"/>
    <x v="0"/>
    <x v="5"/>
    <s v=""/>
    <x v="26"/>
    <s v="IA DSM RESIDENTIAL DLC AC"/>
    <n v="100"/>
    <x v="0"/>
    <s v=""/>
    <x v="0"/>
    <n v="0"/>
    <n v="0"/>
    <n v="0"/>
    <n v="0"/>
    <n v="0"/>
    <n v="0"/>
    <n v="0"/>
    <n v="0"/>
    <n v="0"/>
    <n v="0"/>
    <n v="0"/>
  </r>
  <r>
    <s v="ERP"/>
    <n v="2020"/>
    <n v="11"/>
    <n v="202011"/>
    <s v="IA"/>
    <s v=""/>
    <x v="0"/>
    <x v="0"/>
    <x v="0"/>
    <s v=""/>
    <x v="0"/>
    <s v="IA DSM LOAD MGMT INTERRUPTIBLE"/>
    <n v="100"/>
    <x v="0"/>
    <s v=""/>
    <x v="1"/>
    <n v="11988.008"/>
    <n v="11988.008"/>
    <n v="0"/>
    <n v="0"/>
    <n v="0"/>
    <n v="0"/>
    <n v="0"/>
    <n v="0"/>
    <n v="0"/>
    <n v="0"/>
    <n v="0"/>
  </r>
  <r>
    <s v="ERP"/>
    <n v="2020"/>
    <n v="11"/>
    <n v="202011"/>
    <s v="IA"/>
    <s v=""/>
    <x v="1"/>
    <x v="1"/>
    <x v="18"/>
    <s v="Branching Out"/>
    <x v="28"/>
    <s v="IA DSM TREES"/>
    <n v="95"/>
    <x v="0"/>
    <s v=""/>
    <x v="1"/>
    <n v="305.28399999999999"/>
    <n v="305.28399999999999"/>
    <n v="0"/>
    <n v="0"/>
    <n v="0"/>
    <n v="0"/>
    <n v="0"/>
    <n v="0"/>
    <n v="0"/>
    <n v="0"/>
    <n v="0"/>
  </r>
  <r>
    <s v="ERP"/>
    <n v="2020"/>
    <n v="11"/>
    <n v="202011"/>
    <s v="IA"/>
    <s v=""/>
    <x v="1"/>
    <x v="1"/>
    <x v="18"/>
    <s v="PowerHouse"/>
    <x v="30"/>
    <s v="IOWA-DSM-POWERHOUSE-EEP"/>
    <n v="95"/>
    <x v="0"/>
    <s v=""/>
    <x v="1"/>
    <n v="851.95699999999999"/>
    <n v="851.95699999999999"/>
    <n v="0"/>
    <n v="0"/>
    <n v="0"/>
    <n v="0"/>
    <n v="0"/>
    <n v="0"/>
    <n v="0"/>
    <n v="0"/>
    <n v="0"/>
  </r>
  <r>
    <s v="ERP"/>
    <n v="2020"/>
    <n v="11"/>
    <n v="202011"/>
    <s v="IA"/>
    <s v=""/>
    <x v="1"/>
    <x v="1"/>
    <x v="18"/>
    <s v="PowerHouse"/>
    <x v="30"/>
    <s v="IOWA-DSM-POWERHOUSE-EEP"/>
    <n v="95"/>
    <x v="0"/>
    <s v=""/>
    <x v="3"/>
    <n v="14981.08"/>
    <n v="14989.27"/>
    <n v="-8.19"/>
    <n v="0"/>
    <n v="0"/>
    <n v="0"/>
    <n v="0"/>
    <n v="0"/>
    <n v="0"/>
    <n v="0"/>
    <n v="0"/>
  </r>
  <r>
    <s v="ERP"/>
    <n v="2020"/>
    <n v="11"/>
    <n v="202011"/>
    <s v="IA"/>
    <s v=""/>
    <x v="1"/>
    <x v="1"/>
    <x v="18"/>
    <s v="Advertising &amp; misc"/>
    <x v="19"/>
    <s v="NON-TARGETED ENERGY AWARENESS"/>
    <n v="95"/>
    <x v="0"/>
    <s v=""/>
    <x v="1"/>
    <n v="2080.6509999999998"/>
    <n v="2080.6509999999998"/>
    <n v="0"/>
    <n v="0"/>
    <n v="0"/>
    <n v="0"/>
    <n v="0"/>
    <n v="0"/>
    <n v="0"/>
    <n v="0"/>
    <n v="0"/>
  </r>
  <r>
    <s v="ERP"/>
    <n v="2020"/>
    <n v="11"/>
    <n v="202011"/>
    <s v="IA"/>
    <s v=""/>
    <x v="1"/>
    <x v="1"/>
    <x v="18"/>
    <s v=""/>
    <x v="31"/>
    <s v="IA DSM EE DEALER NETWORK"/>
    <n v="95"/>
    <x v="0"/>
    <s v=""/>
    <x v="1"/>
    <n v="65915.13"/>
    <n v="63360.292000000001"/>
    <n v="2554.84"/>
    <n v="0"/>
    <n v="0"/>
    <n v="0"/>
    <n v="0"/>
    <n v="0"/>
    <n v="0"/>
    <n v="0"/>
    <n v="0"/>
  </r>
  <r>
    <s v="ERP"/>
    <n v="2020"/>
    <n v="11"/>
    <n v="202011"/>
    <s v="IA"/>
    <s v=""/>
    <x v="1"/>
    <x v="1"/>
    <x v="20"/>
    <s v=""/>
    <x v="21"/>
    <s v="IA DSM NEXT PLAN"/>
    <n v="93"/>
    <x v="0"/>
    <s v=""/>
    <x v="2"/>
    <n v="2045.6279999999999"/>
    <n v="2045.6279999999999"/>
    <n v="0"/>
    <n v="0"/>
    <n v="0"/>
    <n v="0"/>
    <n v="0"/>
    <n v="0"/>
    <n v="0"/>
    <n v="0"/>
    <n v="0"/>
  </r>
  <r>
    <s v="ERP"/>
    <n v="2020"/>
    <n v="11"/>
    <n v="202011"/>
    <s v="IA"/>
    <s v=""/>
    <x v="1"/>
    <x v="1"/>
    <x v="20"/>
    <s v=""/>
    <x v="21"/>
    <s v="IA DSM NEXT PLAN"/>
    <n v="93"/>
    <x v="0"/>
    <s v=""/>
    <x v="1"/>
    <n v="-781.25"/>
    <n v="-742.19"/>
    <n v="-39.06"/>
    <n v="0"/>
    <n v="0"/>
    <n v="0"/>
    <n v="0"/>
    <n v="0"/>
    <n v="0"/>
    <n v="0"/>
    <n v="0"/>
  </r>
  <r>
    <s v="ERP"/>
    <n v="2020"/>
    <n v="11"/>
    <n v="202011"/>
    <s v="IA"/>
    <s v=""/>
    <x v="1"/>
    <x v="1"/>
    <x v="21"/>
    <s v=""/>
    <x v="22"/>
    <s v="IA DSM EM&amp;V"/>
    <n v="93"/>
    <x v="0"/>
    <s v=""/>
    <x v="1"/>
    <n v="157327.16500000001"/>
    <n v="146314.26"/>
    <n v="11012.91"/>
    <n v="0"/>
    <n v="0"/>
    <n v="0"/>
    <n v="0"/>
    <n v="0"/>
    <n v="0"/>
    <n v="0"/>
    <n v="0"/>
  </r>
  <r>
    <s v="ERP"/>
    <n v="2020"/>
    <n v="12"/>
    <n v="202012"/>
    <s v="IA"/>
    <s v=""/>
    <x v="2"/>
    <x v="2"/>
    <x v="2"/>
    <s v=""/>
    <x v="1"/>
    <s v="IA DSM RES PRESC REBATES"/>
    <n v="78"/>
    <x v="0"/>
    <s v=""/>
    <x v="1"/>
    <n v="92161.53"/>
    <n v="90360.05"/>
    <n v="1801.48"/>
    <n v="0"/>
    <n v="0"/>
    <n v="0"/>
    <n v="0"/>
    <n v="0"/>
    <n v="0"/>
    <n v="0"/>
    <n v="0"/>
  </r>
  <r>
    <s v="ERP"/>
    <n v="2020"/>
    <n v="12"/>
    <n v="202012"/>
    <s v="IA"/>
    <s v=""/>
    <x v="2"/>
    <x v="2"/>
    <x v="2"/>
    <s v=""/>
    <x v="1"/>
    <s v="IA DSM RES PRESC REBATES"/>
    <n v="78"/>
    <x v="0"/>
    <s v=""/>
    <x v="3"/>
    <n v="143820.79"/>
    <n v="143820.79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2"/>
    <s v=""/>
    <x v="1"/>
    <s v="IA DSM RES PRESC REBATES"/>
    <n v="78"/>
    <x v="0"/>
    <s v=""/>
    <x v="0"/>
    <n v="456873.21"/>
    <n v="323789.90000000002"/>
    <n v="133083.31"/>
    <n v="0"/>
    <n v="0"/>
    <n v="0"/>
    <n v="0"/>
    <n v="0"/>
    <n v="0"/>
    <n v="0"/>
    <n v="0"/>
  </r>
  <r>
    <s v="ERP"/>
    <n v="2020"/>
    <n v="12"/>
    <n v="202012"/>
    <s v="IA"/>
    <s v=""/>
    <x v="2"/>
    <x v="2"/>
    <x v="2"/>
    <s v=""/>
    <x v="1"/>
    <s v="IA DSM RES PRESC REBATES"/>
    <n v="78"/>
    <x v="0"/>
    <s v=""/>
    <x v="6"/>
    <n v="6269.2709999999997"/>
    <n v="6269.2709999999997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7"/>
    <s v=""/>
    <x v="8"/>
    <s v="IA DSM RES HOME AUDITS"/>
    <n v="90"/>
    <x v="0"/>
    <s v=""/>
    <x v="1"/>
    <n v="112.855"/>
    <n v="162.85499999999999"/>
    <n v="-49.98"/>
    <n v="0"/>
    <n v="0"/>
    <n v="0"/>
    <n v="0"/>
    <n v="0"/>
    <n v="0"/>
    <n v="0"/>
    <n v="0"/>
  </r>
  <r>
    <s v="ERP"/>
    <n v="2020"/>
    <n v="12"/>
    <n v="202012"/>
    <s v="IA"/>
    <s v=""/>
    <x v="2"/>
    <x v="2"/>
    <x v="7"/>
    <s v=""/>
    <x v="8"/>
    <s v="IA DSM RES HOME AUDITS"/>
    <n v="90"/>
    <x v="0"/>
    <s v=""/>
    <x v="3"/>
    <n v="39847.5"/>
    <n v="39847.5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8"/>
    <s v=""/>
    <x v="9"/>
    <s v="IA DSM CHANGE-A-LIGHT"/>
    <n v="100"/>
    <x v="0"/>
    <s v=""/>
    <x v="1"/>
    <n v="25531.607"/>
    <n v="25531.607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8"/>
    <s v=""/>
    <x v="9"/>
    <s v="IA DSM CHANGE-A-LIGHT"/>
    <n v="100"/>
    <x v="0"/>
    <s v=""/>
    <x v="3"/>
    <n v="0"/>
    <n v="0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8"/>
    <s v=""/>
    <x v="9"/>
    <s v="IA DSM CHANGE-A-LIGHT"/>
    <n v="100"/>
    <x v="0"/>
    <s v=""/>
    <x v="5"/>
    <n v="21657"/>
    <n v="21657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9"/>
    <s v=""/>
    <x v="10"/>
    <s v="IA DSM RES APPL RECYCLING"/>
    <n v="100"/>
    <x v="0"/>
    <s v=""/>
    <x v="1"/>
    <n v="34.552999999999997"/>
    <n v="34.552999999999997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9"/>
    <s v=""/>
    <x v="10"/>
    <s v="IA DSM RES APPL RECYCLING"/>
    <n v="100"/>
    <x v="0"/>
    <s v=""/>
    <x v="3"/>
    <n v="28336"/>
    <n v="28336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9"/>
    <s v=""/>
    <x v="10"/>
    <s v="IA DSM RES APPL RECYCLING"/>
    <n v="100"/>
    <x v="0"/>
    <s v=""/>
    <x v="0"/>
    <n v="17013"/>
    <n v="17013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9"/>
    <s v=""/>
    <x v="10"/>
    <s v="IA DSM RES APPL RECYCLING"/>
    <n v="100"/>
    <x v="0"/>
    <s v=""/>
    <x v="5"/>
    <n v="32645.88"/>
    <n v="32645.88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10"/>
    <s v="2019 - moved from 2014 EEP R&amp;D to i"/>
    <x v="11"/>
    <s v="IA RES BEHAVIORAL"/>
    <n v="95"/>
    <x v="0"/>
    <s v=""/>
    <x v="1"/>
    <n v="470.58300000000003"/>
    <n v="475.06299999999999"/>
    <n v="-4.4800000000000004"/>
    <n v="0"/>
    <n v="0"/>
    <n v="0"/>
    <n v="0"/>
    <n v="0"/>
    <n v="0"/>
    <n v="0"/>
    <n v="0"/>
  </r>
  <r>
    <s v="ERP"/>
    <n v="2020"/>
    <n v="12"/>
    <n v="202012"/>
    <s v="IA"/>
    <s v=""/>
    <x v="2"/>
    <x v="2"/>
    <x v="10"/>
    <s v="2019 - moved from 2014 EEP R&amp;D to i"/>
    <x v="11"/>
    <s v="IA RES BEHAVIORAL"/>
    <n v="95"/>
    <x v="0"/>
    <s v=""/>
    <x v="3"/>
    <n v="8855"/>
    <n v="8855"/>
    <n v="0"/>
    <n v="0"/>
    <n v="0"/>
    <n v="0"/>
    <n v="0"/>
    <n v="0"/>
    <n v="0"/>
    <n v="0"/>
    <n v="0"/>
  </r>
  <r>
    <s v="ERP"/>
    <n v="2020"/>
    <n v="12"/>
    <n v="202012"/>
    <s v="IA"/>
    <s v=""/>
    <x v="2"/>
    <x v="2"/>
    <x v="11"/>
    <s v="Carryover program from 2014 EEP; en"/>
    <x v="34"/>
    <s v="DSM LI TREEO(TARGET RES EE OP)"/>
    <n v="10"/>
    <x v="0"/>
    <s v=""/>
    <x v="3"/>
    <n v="583.20000000000005"/>
    <n v="58.32"/>
    <n v="524.88"/>
    <n v="0"/>
    <n v="0"/>
    <n v="0"/>
    <n v="0"/>
    <n v="0"/>
    <n v="0"/>
    <n v="0"/>
    <n v="0"/>
  </r>
  <r>
    <s v="ERP"/>
    <n v="2020"/>
    <n v="12"/>
    <n v="202012"/>
    <s v="IA"/>
    <s v=""/>
    <x v="2"/>
    <x v="2"/>
    <x v="11"/>
    <s v=""/>
    <x v="12"/>
    <s v="DSM LOW INCOME WEATHERIZATION"/>
    <n v="14"/>
    <x v="0"/>
    <s v=""/>
    <x v="1"/>
    <n v="56376.620999999999"/>
    <n v="409.80099999999999"/>
    <n v="55966.82"/>
    <n v="0"/>
    <n v="0"/>
    <n v="0"/>
    <n v="0"/>
    <n v="0"/>
    <n v="0"/>
    <n v="0"/>
    <n v="0"/>
  </r>
  <r>
    <s v="ERP"/>
    <n v="2020"/>
    <n v="12"/>
    <n v="202012"/>
    <s v="IA"/>
    <s v=""/>
    <x v="2"/>
    <x v="2"/>
    <x v="12"/>
    <s v=""/>
    <x v="13"/>
    <s v="DSM LI MULTI-FAMILY EFF EMPROV"/>
    <n v="88"/>
    <x v="0"/>
    <s v=""/>
    <x v="1"/>
    <n v="5277.6530000000002"/>
    <n v="5277.7629999999999"/>
    <n v="-0.11"/>
    <n v="0"/>
    <n v="0"/>
    <n v="0"/>
    <n v="0"/>
    <n v="0"/>
    <n v="0"/>
    <n v="0"/>
    <n v="0"/>
  </r>
  <r>
    <s v="ERP"/>
    <n v="2020"/>
    <n v="12"/>
    <n v="202012"/>
    <s v="IA"/>
    <s v=""/>
    <x v="2"/>
    <x v="2"/>
    <x v="13"/>
    <s v=""/>
    <x v="14"/>
    <s v="LIVING WISE - IOWA"/>
    <n v="68"/>
    <x v="0"/>
    <s v=""/>
    <x v="1"/>
    <n v="9724.5709999999999"/>
    <n v="7785.8010000000004"/>
    <n v="1938.77"/>
    <n v="0"/>
    <n v="0"/>
    <n v="0"/>
    <n v="0"/>
    <n v="0"/>
    <n v="0"/>
    <n v="0"/>
    <n v="0"/>
  </r>
  <r>
    <s v="ERP"/>
    <n v="2020"/>
    <n v="12"/>
    <n v="202012"/>
    <s v="IA"/>
    <s v=""/>
    <x v="2"/>
    <x v="2"/>
    <x v="13"/>
    <s v=""/>
    <x v="14"/>
    <s v="LIVING WISE - IOWA"/>
    <n v="68"/>
    <x v="0"/>
    <s v=""/>
    <x v="4"/>
    <n v="47042.879999999997"/>
    <n v="6785.17"/>
    <n v="40257.71"/>
    <n v="0"/>
    <n v="0"/>
    <n v="0"/>
    <n v="0"/>
    <n v="0"/>
    <n v="0"/>
    <n v="0"/>
    <n v="0"/>
  </r>
  <r>
    <s v="ERP"/>
    <n v="2020"/>
    <n v="12"/>
    <n v="202012"/>
    <s v="IA"/>
    <s v=""/>
    <x v="2"/>
    <x v="3"/>
    <x v="14"/>
    <s v=""/>
    <x v="15"/>
    <s v="IA DSM NON-RES PRESC REBATS"/>
    <n v="95"/>
    <x v="0"/>
    <s v=""/>
    <x v="1"/>
    <n v="98741.501999999993"/>
    <n v="98693.479000000007"/>
    <n v="48.05"/>
    <n v="0"/>
    <n v="0"/>
    <n v="0"/>
    <n v="0"/>
    <n v="0"/>
    <n v="0"/>
    <n v="0"/>
    <n v="0"/>
  </r>
  <r>
    <s v="ERP"/>
    <n v="2020"/>
    <n v="12"/>
    <n v="202012"/>
    <s v="IA"/>
    <s v=""/>
    <x v="2"/>
    <x v="3"/>
    <x v="14"/>
    <s v=""/>
    <x v="15"/>
    <s v="IA DSM NON-RES PRESC REBATS"/>
    <n v="95"/>
    <x v="0"/>
    <s v=""/>
    <x v="3"/>
    <n v="2621.2750000000001"/>
    <n v="2552.73"/>
    <n v="68.56"/>
    <n v="0"/>
    <n v="0"/>
    <n v="0"/>
    <n v="0"/>
    <n v="0"/>
    <n v="0"/>
    <n v="0"/>
    <n v="0"/>
  </r>
  <r>
    <s v="ERP"/>
    <n v="2020"/>
    <n v="12"/>
    <n v="202012"/>
    <s v="IA"/>
    <s v=""/>
    <x v="2"/>
    <x v="3"/>
    <x v="14"/>
    <s v=""/>
    <x v="15"/>
    <s v="IA DSM NON-RES PRESC REBATS"/>
    <n v="95"/>
    <x v="0"/>
    <s v=""/>
    <x v="0"/>
    <n v="308509"/>
    <n v="306129"/>
    <n v="238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4"/>
    <s v=""/>
    <x v="15"/>
    <s v="IA DSM NON-RES PRESC REBATS"/>
    <n v="95"/>
    <x v="0"/>
    <s v=""/>
    <x v="6"/>
    <n v="1396.211"/>
    <n v="1396.211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4"/>
    <s v=""/>
    <x v="23"/>
    <s v="IA DSM ENERGY SOLN TOOL-SMBIZ"/>
    <n v="95"/>
    <x v="0"/>
    <s v=""/>
    <x v="1"/>
    <n v="-48.48"/>
    <n v="-48.48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5"/>
    <s v=""/>
    <x v="16"/>
    <s v="IA DSM SM BUSINESS DI LIGHTING"/>
    <n v="100"/>
    <x v="0"/>
    <s v=""/>
    <x v="1"/>
    <n v="132.375"/>
    <n v="132.375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5"/>
    <s v=""/>
    <x v="16"/>
    <s v="IA DSM SM BUSINESS DI LIGHTING"/>
    <n v="100"/>
    <x v="0"/>
    <s v=""/>
    <x v="0"/>
    <n v="318000"/>
    <n v="318000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5"/>
    <s v=""/>
    <x v="16"/>
    <s v="IA DSM SM BUSINESS DI LIGHTING"/>
    <n v="100"/>
    <x v="0"/>
    <s v=""/>
    <x v="5"/>
    <n v="69875.199999999997"/>
    <n v="69875.199999999997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2"/>
    <s v="IA DSM C&amp;I CUSTOM REBATES"/>
    <n v="96"/>
    <x v="0"/>
    <s v=""/>
    <x v="1"/>
    <n v="34752.637000000002"/>
    <n v="34762.377"/>
    <n v="-9.74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2"/>
    <s v="IA DSM C&amp;I CUSTOM REBATES"/>
    <n v="96"/>
    <x v="0"/>
    <s v=""/>
    <x v="3"/>
    <n v="271.22800000000001"/>
    <n v="271.22800000000001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2"/>
    <s v="IA DSM C&amp;I CUSTOM REBATES"/>
    <n v="96"/>
    <x v="0"/>
    <s v=""/>
    <x v="0"/>
    <n v="1032147.577"/>
    <n v="986891.66"/>
    <n v="45255.89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24"/>
    <s v="RETRO-COMMISSIONING"/>
    <n v="96"/>
    <x v="0"/>
    <s v=""/>
    <x v="1"/>
    <n v="23271"/>
    <n v="22481.32"/>
    <n v="789.68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24"/>
    <s v="RETRO-COMMISSIONING"/>
    <n v="96"/>
    <x v="0"/>
    <s v=""/>
    <x v="0"/>
    <n v="32430"/>
    <n v="32231.52"/>
    <n v="198.48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33"/>
    <s v="IA DSM STRAT ENERGY MGT PROG"/>
    <n v="96"/>
    <x v="0"/>
    <s v=""/>
    <x v="1"/>
    <n v="1161.5"/>
    <n v="1161.5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3"/>
    <s v=""/>
    <x v="25"/>
    <s v="IA DSM ENERGY SOLN TOOL-CUSTOM"/>
    <n v="96"/>
    <x v="0"/>
    <s v=""/>
    <x v="1"/>
    <n v="-2.4"/>
    <n v="-2.4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4"/>
    <s v=""/>
    <x v="3"/>
    <s v="IA COMMERCIAL NEW CONSTRUCTION"/>
    <n v="100"/>
    <x v="0"/>
    <s v=""/>
    <x v="1"/>
    <n v="25122.206999999999"/>
    <n v="25122.037"/>
    <n v="0.17"/>
    <n v="0"/>
    <n v="0"/>
    <n v="0"/>
    <n v="0"/>
    <n v="0"/>
    <n v="0"/>
    <n v="0"/>
    <n v="0"/>
  </r>
  <r>
    <s v="ERP"/>
    <n v="2020"/>
    <n v="12"/>
    <n v="202012"/>
    <s v="IA"/>
    <s v=""/>
    <x v="2"/>
    <x v="3"/>
    <x v="4"/>
    <s v=""/>
    <x v="3"/>
    <s v="IA COMMERCIAL NEW CONSTRUCTION"/>
    <n v="100"/>
    <x v="0"/>
    <s v=""/>
    <x v="3"/>
    <n v="1300"/>
    <n v="1300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4"/>
    <s v=""/>
    <x v="3"/>
    <s v="IA COMMERCIAL NEW CONSTRUCTION"/>
    <n v="100"/>
    <x v="0"/>
    <s v=""/>
    <x v="0"/>
    <n v="580323.67000000004"/>
    <n v="540377.68000000005"/>
    <n v="39945.99"/>
    <n v="0"/>
    <n v="0"/>
    <n v="0"/>
    <n v="0"/>
    <n v="0"/>
    <n v="0"/>
    <n v="0"/>
    <n v="0"/>
  </r>
  <r>
    <s v="ERP"/>
    <n v="2020"/>
    <n v="12"/>
    <n v="202012"/>
    <s v="IA"/>
    <s v=""/>
    <x v="2"/>
    <x v="3"/>
    <x v="16"/>
    <s v=""/>
    <x v="17"/>
    <s v="IA DSM AG REBATES"/>
    <n v="100"/>
    <x v="0"/>
    <s v=""/>
    <x v="1"/>
    <n v="49183.120999999999"/>
    <n v="49183.120999999999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6"/>
    <s v=""/>
    <x v="17"/>
    <s v="IA DSM AG REBATES"/>
    <n v="100"/>
    <x v="0"/>
    <s v=""/>
    <x v="3"/>
    <n v="-5.766"/>
    <n v="-5.766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6"/>
    <s v=""/>
    <x v="17"/>
    <s v="IA DSM AG REBATES"/>
    <n v="100"/>
    <x v="0"/>
    <s v=""/>
    <x v="0"/>
    <n v="138110.76999999999"/>
    <n v="138110.76999999999"/>
    <n v="0"/>
    <n v="0"/>
    <n v="0"/>
    <n v="0"/>
    <n v="0"/>
    <n v="0"/>
    <n v="0"/>
    <n v="0"/>
    <n v="0"/>
  </r>
  <r>
    <s v="ERP"/>
    <n v="2020"/>
    <n v="12"/>
    <n v="202012"/>
    <s v="IA"/>
    <s v=""/>
    <x v="2"/>
    <x v="3"/>
    <x v="16"/>
    <s v=""/>
    <x v="17"/>
    <s v="IA DSM AG REBATES"/>
    <n v="100"/>
    <x v="0"/>
    <s v=""/>
    <x v="6"/>
    <n v="187.48"/>
    <n v="187.48"/>
    <n v="0"/>
    <n v="0"/>
    <n v="0"/>
    <n v="0"/>
    <n v="0"/>
    <n v="0"/>
    <n v="0"/>
    <n v="0"/>
    <n v="0"/>
  </r>
  <r>
    <s v="ERP"/>
    <n v="2020"/>
    <n v="12"/>
    <n v="202012"/>
    <s v="IA"/>
    <s v=""/>
    <x v="0"/>
    <x v="0"/>
    <x v="5"/>
    <s v=""/>
    <x v="4"/>
    <s v="IA DSM LOAD MGMT RES DLC"/>
    <n v="100"/>
    <x v="0"/>
    <s v=""/>
    <x v="1"/>
    <n v="9596.5820000000003"/>
    <n v="9596.5820000000003"/>
    <n v="0"/>
    <n v="0"/>
    <n v="0"/>
    <n v="0"/>
    <n v="0"/>
    <n v="0"/>
    <n v="0"/>
    <n v="0"/>
    <n v="0"/>
  </r>
  <r>
    <s v="ERP"/>
    <n v="2020"/>
    <n v="12"/>
    <n v="202012"/>
    <s v="IA"/>
    <s v=""/>
    <x v="0"/>
    <x v="0"/>
    <x v="5"/>
    <s v=""/>
    <x v="26"/>
    <s v="IA DSM RESIDENTIAL DLC AC"/>
    <n v="100"/>
    <x v="0"/>
    <s v=""/>
    <x v="1"/>
    <n v="1182.5619999999999"/>
    <n v="1182.5619999999999"/>
    <n v="0"/>
    <n v="0"/>
    <n v="0"/>
    <n v="0"/>
    <n v="0"/>
    <n v="0"/>
    <n v="0"/>
    <n v="0"/>
    <n v="0"/>
  </r>
  <r>
    <s v="ERP"/>
    <n v="2020"/>
    <n v="12"/>
    <n v="202012"/>
    <s v="IA"/>
    <s v=""/>
    <x v="0"/>
    <x v="0"/>
    <x v="5"/>
    <s v=""/>
    <x v="26"/>
    <s v="IA DSM RESIDENTIAL DLC AC"/>
    <n v="100"/>
    <x v="0"/>
    <s v=""/>
    <x v="0"/>
    <n v="-40"/>
    <n v="-40"/>
    <n v="0"/>
    <n v="0"/>
    <n v="0"/>
    <n v="0"/>
    <n v="0"/>
    <n v="0"/>
    <n v="0"/>
    <n v="0"/>
    <n v="0"/>
  </r>
  <r>
    <s v="ERP"/>
    <n v="2020"/>
    <n v="12"/>
    <n v="202012"/>
    <s v="IA"/>
    <s v=""/>
    <x v="0"/>
    <x v="0"/>
    <x v="17"/>
    <s v=""/>
    <x v="18"/>
    <s v="IA DSM RES SMART APPL DLC"/>
    <n v="100"/>
    <x v="0"/>
    <s v=""/>
    <x v="1"/>
    <n v="417801.5"/>
    <n v="417801.5"/>
    <n v="0"/>
    <n v="0"/>
    <n v="0"/>
    <n v="0"/>
    <n v="0"/>
    <n v="0"/>
    <n v="0"/>
    <n v="0"/>
    <n v="0"/>
  </r>
  <r>
    <s v="ERP"/>
    <n v="2020"/>
    <n v="12"/>
    <n v="202012"/>
    <s v="IA"/>
    <s v=""/>
    <x v="0"/>
    <x v="0"/>
    <x v="17"/>
    <s v=""/>
    <x v="18"/>
    <s v="IA DSM RES SMART APPL DLC"/>
    <n v="100"/>
    <x v="0"/>
    <s v=""/>
    <x v="3"/>
    <n v="30000"/>
    <n v="30000"/>
    <n v="0"/>
    <n v="0"/>
    <n v="0"/>
    <n v="0"/>
    <n v="0"/>
    <n v="0"/>
    <n v="0"/>
    <n v="0"/>
    <n v="0"/>
  </r>
  <r>
    <s v="ERP"/>
    <n v="2020"/>
    <n v="12"/>
    <n v="202012"/>
    <s v="IA"/>
    <s v=""/>
    <x v="0"/>
    <x v="0"/>
    <x v="0"/>
    <s v=""/>
    <x v="0"/>
    <s v="IA DSM LOAD MGMT INTERRUPTIBLE"/>
    <n v="100"/>
    <x v="0"/>
    <s v=""/>
    <x v="1"/>
    <n v="-386.89"/>
    <n v="-386.89"/>
    <n v="0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Branching Out"/>
    <x v="28"/>
    <s v="IA DSM TREES"/>
    <n v="95"/>
    <x v="0"/>
    <s v=""/>
    <x v="1"/>
    <n v="-55.024999999999999"/>
    <n v="-54.905000000000001"/>
    <n v="-0.12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Branching Out"/>
    <x v="28"/>
    <s v="IA DSM TREES"/>
    <n v="95"/>
    <x v="0"/>
    <s v=""/>
    <x v="0"/>
    <n v="40123"/>
    <n v="39000"/>
    <n v="1123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Hometown Rewards"/>
    <x v="29"/>
    <s v="IA DSM RES COMMUNITY ACTION"/>
    <n v="95"/>
    <x v="0"/>
    <s v=""/>
    <x v="1"/>
    <n v="-1.98"/>
    <n v="-1.98"/>
    <n v="0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PowerHouse"/>
    <x v="30"/>
    <s v="IOWA-DSM-POWERHOUSE-EEP"/>
    <n v="95"/>
    <x v="0"/>
    <s v=""/>
    <x v="1"/>
    <n v="160.06800000000001"/>
    <n v="160.06800000000001"/>
    <n v="0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PowerHouse"/>
    <x v="30"/>
    <s v="IOWA-DSM-POWERHOUSE-EEP"/>
    <n v="95"/>
    <x v="0"/>
    <s v=""/>
    <x v="3"/>
    <n v="12936.8"/>
    <n v="12938.31"/>
    <n v="-1.51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Advertising &amp; misc"/>
    <x v="19"/>
    <s v="NON-TARGETED ENERGY AWARENESS"/>
    <n v="95"/>
    <x v="0"/>
    <s v=""/>
    <x v="1"/>
    <n v="1266.3420000000001"/>
    <n v="1270.252"/>
    <n v="-3.91"/>
    <n v="0"/>
    <n v="0"/>
    <n v="0"/>
    <n v="0"/>
    <n v="0"/>
    <n v="0"/>
    <n v="0"/>
    <n v="0"/>
  </r>
  <r>
    <s v="ERP"/>
    <n v="2020"/>
    <n v="12"/>
    <n v="202012"/>
    <s v="IA"/>
    <s v=""/>
    <x v="1"/>
    <x v="1"/>
    <x v="18"/>
    <s v=""/>
    <x v="31"/>
    <s v="IA DSM EE DEALER NETWORK"/>
    <n v="95"/>
    <x v="0"/>
    <s v=""/>
    <x v="1"/>
    <n v="64225.267999999996"/>
    <n v="61689.254999999997"/>
    <n v="2536.0100000000002"/>
    <n v="0"/>
    <n v="0"/>
    <n v="0"/>
    <n v="0"/>
    <n v="0"/>
    <n v="0"/>
    <n v="0"/>
    <n v="0"/>
  </r>
  <r>
    <s v="ERP"/>
    <n v="2020"/>
    <n v="12"/>
    <n v="202012"/>
    <s v="IA"/>
    <s v=""/>
    <x v="1"/>
    <x v="1"/>
    <x v="20"/>
    <s v=""/>
    <x v="21"/>
    <s v="IA DSM NEXT PLAN"/>
    <n v="93"/>
    <x v="0"/>
    <s v=""/>
    <x v="2"/>
    <n v="3208.4989999999998"/>
    <n v="3000.3609999999999"/>
    <n v="208.13"/>
    <n v="0"/>
    <n v="0"/>
    <n v="0"/>
    <n v="0"/>
    <n v="0"/>
    <n v="0"/>
    <n v="0"/>
    <n v="0"/>
  </r>
  <r>
    <s v="ERP"/>
    <n v="2020"/>
    <n v="12"/>
    <n v="202012"/>
    <s v="IA"/>
    <s v=""/>
    <x v="1"/>
    <x v="1"/>
    <x v="20"/>
    <s v=""/>
    <x v="21"/>
    <s v="IA DSM NEXT PLAN"/>
    <n v="93"/>
    <x v="0"/>
    <s v=""/>
    <x v="1"/>
    <n v="7202.07"/>
    <n v="7202.7"/>
    <n v="-0.63"/>
    <n v="0"/>
    <n v="0"/>
    <n v="0"/>
    <n v="0"/>
    <n v="0"/>
    <n v="0"/>
    <n v="0"/>
    <n v="0"/>
  </r>
  <r>
    <s v="ERP"/>
    <n v="2020"/>
    <n v="12"/>
    <n v="202012"/>
    <s v="IA"/>
    <s v=""/>
    <x v="1"/>
    <x v="1"/>
    <x v="21"/>
    <s v=""/>
    <x v="22"/>
    <s v="IA DSM EM&amp;V"/>
    <n v="93"/>
    <x v="0"/>
    <s v=""/>
    <x v="1"/>
    <n v="129.935"/>
    <n v="120.86"/>
    <n v="9.1"/>
    <n v="0"/>
    <n v="0"/>
    <n v="0"/>
    <n v="0"/>
    <n v="0"/>
    <n v="0"/>
    <n v="0"/>
    <n v="0"/>
  </r>
</pivotCacheRecords>
</file>

<file path=xl/pivotTables/_rels/pivotTable1.xml.rels><?xml version="1.0" encoding="UTF-8" standalone="no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_rels/pivotTable2.xml.rels><?xml version="1.0" encoding="UTF-8" standalone="no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_rels/pivotTable3.xml.rels><?xml version="1.0" encoding="UTF-8" standalone="no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utoFormatId="4106" applyNumberFormats="1" applyBorderFormats="1" applyFontFormats="1" applyPatternFormats="1" applyAlignmentFormats="1" applyWidthHeightFormats="1" dataCaption="Data" missingCaption="0" updatedVersion="6" minRefreshableVersion="3" asteriskTotals="1" showMemberPropertyTips="0" useAutoFormatting="1" colGrandTotals="0" itemPrintTitles="1" createdVersion="4" indent="0" compact="0" compactData="0" gridDropZones="1">
  <location ref="A6:S47" firstHeaderRow="1" firstDataRow="3" firstDataCol="3"/>
  <pivotFields count="2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sertBlankRow="1" includeNewItemsInFilter="1">
      <items count="4">
        <item x="2"/>
        <item x="0"/>
        <item x="1"/>
        <item t="default"/>
      </items>
    </pivotField>
    <pivotField axis="axisRow" compact="0" subtotalTop="0" showAll="0" includeNewItemsInFilter="1">
      <items count="5">
        <item x="2"/>
        <item x="1"/>
        <item x="3"/>
        <item x="0"/>
        <item t="default"/>
      </items>
    </pivotField>
    <pivotField axis="axisRow" compact="0" outline="0" subtotalTop="0" showAll="0" includeNewItemsInFilter="1" sortType="ascending">
      <items count="23">
        <item x="2"/>
        <item x="7"/>
        <item x="8"/>
        <item x="9"/>
        <item x="10"/>
        <item x="11"/>
        <item x="12"/>
        <item x="13"/>
        <item x="14"/>
        <item x="15"/>
        <item x="3"/>
        <item x="4"/>
        <item x="16"/>
        <item x="5"/>
        <item x="17"/>
        <item x="0"/>
        <item x="18"/>
        <item x="19"/>
        <item x="6"/>
        <item x="20"/>
        <item x="21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 defaultSubtotal="0">
      <items count="35">
        <item x="1"/>
        <item x="2"/>
        <item x="3"/>
        <item x="4"/>
        <item x="0"/>
        <item x="5"/>
        <item x="14"/>
        <item x="20"/>
        <item x="10"/>
        <item x="13"/>
        <item x="15"/>
        <item x="30"/>
        <item x="28"/>
        <item x="29"/>
        <item x="6"/>
        <item x="21"/>
        <item x="24"/>
        <item x="19"/>
        <item x="26"/>
        <item x="8"/>
        <item x="32"/>
        <item x="12"/>
        <item x="17"/>
        <item x="9"/>
        <item x="31"/>
        <item x="22"/>
        <item x="7"/>
        <item x="16"/>
        <item x="11"/>
        <item x="23"/>
        <item x="25"/>
        <item x="27"/>
        <item x="33"/>
        <item x="34"/>
        <item x="18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umSubtotal="1">
      <items count="3">
        <item x="1"/>
        <item x="0"/>
        <item t="sum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7">
        <item x="2"/>
        <item x="1"/>
        <item x="3"/>
        <item x="0"/>
        <item x="4"/>
        <item x="5"/>
        <item x="6"/>
      </items>
    </pivotField>
    <pivotField dataField="1" compact="0" numFmtId="164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6"/>
    <field x="7"/>
    <field x="8"/>
  </rowFields>
  <rowItems count="3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r="1">
      <x v="2"/>
    </i>
    <i r="2">
      <x v="8"/>
    </i>
    <i r="2">
      <x v="9"/>
    </i>
    <i r="2">
      <x v="10"/>
    </i>
    <i r="2">
      <x v="11"/>
    </i>
    <i r="2">
      <x v="12"/>
    </i>
    <i t="default" r="1">
      <x v="2"/>
    </i>
    <i t="default">
      <x/>
    </i>
    <i t="blank">
      <x/>
    </i>
    <i>
      <x v="1"/>
    </i>
    <i r="1">
      <x v="3"/>
    </i>
    <i r="2">
      <x v="13"/>
    </i>
    <i r="2">
      <x v="14"/>
    </i>
    <i r="2">
      <x v="15"/>
    </i>
    <i t="default" r="1">
      <x v="3"/>
    </i>
    <i t="default">
      <x v="1"/>
    </i>
    <i t="blank">
      <x v="1"/>
    </i>
    <i>
      <x v="2"/>
    </i>
    <i r="1">
      <x v="1"/>
    </i>
    <i r="2">
      <x v="16"/>
    </i>
    <i r="2">
      <x v="17"/>
    </i>
    <i r="2">
      <x v="18"/>
    </i>
    <i r="2">
      <x v="19"/>
    </i>
    <i r="2">
      <x v="20"/>
    </i>
    <i t="default" r="1">
      <x v="1"/>
    </i>
    <i t="default">
      <x v="2"/>
    </i>
    <i t="blank">
      <x v="2"/>
    </i>
    <i t="grand">
      <x/>
    </i>
  </rowItems>
  <colFields count="2">
    <field x="15"/>
    <field x="13"/>
  </colFields>
  <colItems count="16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 t="sum">
      <x v="1048832"/>
      <x/>
    </i>
    <i t="sum" r="1">
      <x v="1"/>
    </i>
  </colItems>
  <dataFields count="1">
    <dataField name="Sum of Amount $" fld="16" baseField="0" baseItem="0" numFmtId="3"/>
  </dataFields>
  <formats count="34">
    <format dxfId="127">
      <pivotArea outline="0" fieldPosition="0"/>
    </format>
    <format dxfId="126">
      <pivotArea dataOnly="0" labelOnly="1" outline="0" fieldPosition="0">
        <references count="1">
          <reference field="15" count="1">
            <x v="1048832"/>
          </reference>
        </references>
      </pivotArea>
    </format>
    <format dxfId="125">
      <pivotArea dataOnly="0" labelOnly="1" outline="0" fieldPosition="0">
        <references count="1">
          <reference field="13" count="0" sumSubtotal="1"/>
        </references>
      </pivotArea>
    </format>
    <format dxfId="124">
      <pivotArea dataOnly="0" labelOnly="1" outline="0" fieldPosition="0">
        <references count="1">
          <reference field="15" count="1">
            <x v="1048832"/>
          </reference>
        </references>
      </pivotArea>
    </format>
    <format dxfId="123">
      <pivotArea dataOnly="0" labelOnly="1" outline="0" fieldPosition="0">
        <references count="1">
          <reference field="13" count="0" sumSubtotal="1"/>
        </references>
      </pivotArea>
    </format>
    <format dxfId="122">
      <pivotArea field="15" grandRow="1" outline="0" axis="axisCol" fieldPosition="0">
        <references count="1">
          <reference field="15" count="1" selected="0">
            <x v="1048832"/>
          </reference>
        </references>
      </pivotArea>
    </format>
    <format dxfId="121">
      <pivotArea grandRow="1" outline="0" fieldPosition="0"/>
    </format>
    <format dxfId="120">
      <pivotArea dataOnly="0" labelOnly="1" grandRow="1" fieldPosition="0"/>
    </format>
    <format dxfId="119">
      <pivotArea field="10" type="button" dataOnly="0" labelOnly="1" outline="0"/>
    </format>
    <format dxfId="118">
      <pivotArea field="15" grandRow="1" outline="0" axis="axisCol" fieldPosition="0">
        <references count="2">
          <reference field="13" count="1" selected="0">
            <x v="1"/>
          </reference>
          <reference field="15" count="1" selected="0">
            <x v="1"/>
          </reference>
        </references>
      </pivotArea>
    </format>
    <format dxfId="117">
      <pivotArea field="15" type="button" dataOnly="0" labelOnly="1" outline="0" axis="axisCol" fieldPosition="0"/>
    </format>
    <format dxfId="116">
      <pivotArea field="13" type="button" dataOnly="0" labelOnly="1" outline="0" axis="axisCol" fieldPosition="1"/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13" count="0" sumSubtotal="1"/>
        </references>
      </pivotArea>
    </format>
    <format dxfId="113">
      <pivotArea dataOnly="0" labelOnly="1" outline="0" fieldPosition="0">
        <references count="1">
          <reference field="13" count="0" sumSubtotal="1"/>
        </references>
      </pivotArea>
    </format>
    <format dxfId="112">
      <pivotArea dataOnly="0" fieldPosition="0">
        <references count="1">
          <reference field="7" count="0" defaultSubtotal="1"/>
        </references>
      </pivotArea>
    </format>
    <format dxfId="111">
      <pivotArea type="topRight" dataOnly="0" labelOnly="1" outline="0" offset="K1" fieldPosition="0"/>
    </format>
    <format dxfId="110">
      <pivotArea dataOnly="0" fieldPosition="0">
        <references count="1">
          <reference field="6" count="0" defaultSubtotal="1"/>
        </references>
      </pivotArea>
    </format>
    <format dxfId="109">
      <pivotArea collapsedLevelsAreSubtotals="1" fieldPosition="0">
        <references count="4">
          <reference field="6" count="1" selected="0">
            <x v="0"/>
          </reference>
          <reference field="7" count="1">
            <x v="0"/>
          </reference>
          <reference field="13" count="0" selected="0"/>
          <reference field="15" count="0" selected="0"/>
        </references>
      </pivotArea>
    </format>
    <format dxfId="108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  <reference field="13" count="0" selected="0"/>
          <reference field="15" count="0" selected="0"/>
        </references>
      </pivotArea>
    </format>
    <format dxfId="107">
      <pivotArea collapsedLevelsAreSubtotals="1" fieldPosition="0">
        <references count="4">
          <reference field="6" count="1" selected="0">
            <x v="0"/>
          </reference>
          <reference field="7" count="1" defaultSubtotal="1">
            <x v="0"/>
          </reference>
          <reference field="13" count="0" selected="0"/>
          <reference field="15" count="0" selected="0"/>
        </references>
      </pivotArea>
    </format>
    <format dxfId="106">
      <pivotArea collapsedLevelsAreSubtotals="1" fieldPosition="0">
        <references count="4">
          <reference field="6" count="1" selected="0">
            <x v="0"/>
          </reference>
          <reference field="7" count="1">
            <x v="2"/>
          </reference>
          <reference field="13" count="0" selected="0"/>
          <reference field="15" count="0" selected="0"/>
        </references>
      </pivotArea>
    </format>
    <format dxfId="105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5">
            <x v="8"/>
            <x v="9"/>
            <x v="10"/>
            <x v="11"/>
            <x v="12"/>
          </reference>
          <reference field="13" count="0" selected="0"/>
          <reference field="15" count="0" selected="0"/>
        </references>
      </pivotArea>
    </format>
    <format dxfId="104">
      <pivotArea collapsedLevelsAreSubtotals="1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8" count="2">
            <x v="13"/>
            <x v="15"/>
          </reference>
          <reference field="13" count="0" selected="0"/>
          <reference field="15" count="0" selected="0"/>
        </references>
      </pivotArea>
    </format>
    <format dxfId="103">
      <pivotArea collapsedLevelsAreSubtotals="1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8" count="5">
            <x v="16"/>
            <x v="17"/>
            <x v="18"/>
            <x v="19"/>
            <x v="20"/>
          </reference>
          <reference field="13" count="0" selected="0"/>
          <reference field="15" count="0" selected="0"/>
        </references>
      </pivotArea>
    </format>
    <format dxfId="102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3" count="0" selected="0"/>
          <reference field="15" count="3" selected="0">
            <x v="3"/>
            <x v="4"/>
            <x v="5"/>
          </reference>
        </references>
      </pivotArea>
    </format>
    <format dxfId="101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100">
      <pivotArea collapsedLevelsAreSubtotals="1" fieldPosition="0">
        <references count="4">
          <reference field="6" count="1" selected="0">
            <x v="0"/>
          </reference>
          <reference field="7" count="1" defaultSubtotal="1">
            <x v="0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99">
      <pivotArea collapsedLevelsAreSubtotals="1" fieldPosition="0">
        <references count="4">
          <reference field="6" count="1" selected="0">
            <x v="0"/>
          </reference>
          <reference field="7" count="1">
            <x v="2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98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3">
            <x v="8"/>
            <x v="9"/>
            <x v="10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97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2">
            <x v="1"/>
            <x v="2"/>
          </reference>
          <reference field="13" count="1" selected="0">
            <x v="1"/>
          </reference>
          <reference field="15" count="1" selected="0">
            <x v="3"/>
          </reference>
        </references>
      </pivotArea>
    </format>
    <format dxfId="96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3" count="1" selected="0">
            <x v="1"/>
          </reference>
          <reference field="15" count="1" selected="0">
            <x v="5"/>
          </reference>
        </references>
      </pivotArea>
    </format>
    <format dxfId="95">
      <pivotArea collapsedLevelsAreSubtotals="1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8" count="1">
            <x v="15"/>
          </reference>
          <reference field="13" count="1" selected="0">
            <x v="1"/>
          </reference>
          <reference field="15" count="1" selected="0">
            <x v="2"/>
          </reference>
        </references>
      </pivotArea>
    </format>
    <format dxfId="94">
      <pivotArea collapsedLevelsAreSubtotals="1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8" count="1">
            <x v="16"/>
          </reference>
          <reference field="13" count="1" selected="0">
            <x v="1"/>
          </reference>
          <reference field="15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utoFormatId="4106" applyNumberFormats="1" applyBorderFormats="1" applyFontFormats="1" applyPatternFormats="1" applyAlignmentFormats="1" applyWidthHeightFormats="1" dataCaption="Data" missingCaption="0" updatedVersion="6" minRefreshableVersion="3" asteriskTotals="1" showMemberPropertyTips="0" useAutoFormatting="1" colGrandTotals="0" itemPrintTitles="1" createdVersion="4" indent="0" compact="0" compactData="0" gridDropZones="1">
  <location ref="A6:S47" firstHeaderRow="1" firstDataRow="3" firstDataCol="3"/>
  <pivotFields count="2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sertBlankRow="1" includeNewItemsInFilter="1">
      <items count="4">
        <item x="2"/>
        <item x="0"/>
        <item x="1"/>
        <item t="default"/>
      </items>
    </pivotField>
    <pivotField axis="axisRow" compact="0" subtotalTop="0" showAll="0" includeNewItemsInFilter="1">
      <items count="5">
        <item x="2"/>
        <item x="1"/>
        <item x="3"/>
        <item x="0"/>
        <item t="default"/>
      </items>
    </pivotField>
    <pivotField axis="axisRow" compact="0" outline="0" subtotalTop="0" showAll="0" includeNewItemsInFilter="1" sortType="ascending">
      <items count="23">
        <item x="2"/>
        <item x="7"/>
        <item x="8"/>
        <item x="9"/>
        <item x="10"/>
        <item x="11"/>
        <item x="12"/>
        <item x="13"/>
        <item x="14"/>
        <item x="15"/>
        <item x="3"/>
        <item x="4"/>
        <item x="16"/>
        <item x="5"/>
        <item x="17"/>
        <item x="0"/>
        <item x="18"/>
        <item x="19"/>
        <item x="6"/>
        <item x="20"/>
        <item x="21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 defaultSubtotal="0">
      <items count="35">
        <item x="1"/>
        <item x="2"/>
        <item x="3"/>
        <item x="4"/>
        <item x="0"/>
        <item x="5"/>
        <item x="14"/>
        <item x="20"/>
        <item x="10"/>
        <item x="13"/>
        <item x="15"/>
        <item x="30"/>
        <item x="28"/>
        <item x="29"/>
        <item x="6"/>
        <item x="21"/>
        <item x="24"/>
        <item x="19"/>
        <item x="26"/>
        <item x="8"/>
        <item x="32"/>
        <item x="12"/>
        <item x="17"/>
        <item x="9"/>
        <item x="31"/>
        <item x="22"/>
        <item x="7"/>
        <item x="16"/>
        <item x="11"/>
        <item x="23"/>
        <item x="25"/>
        <item x="27"/>
        <item x="33"/>
        <item x="34"/>
        <item x="18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umSubtotal="1">
      <items count="3">
        <item x="1"/>
        <item x="0"/>
        <item t="sum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7">
        <item x="2"/>
        <item x="1"/>
        <item x="3"/>
        <item x="0"/>
        <item x="4"/>
        <item x="5"/>
        <item x="6"/>
      </items>
    </pivotField>
    <pivotField compact="0" numFmtId="164" outline="0" subtotalTop="0" showAll="0" includeNewItemsInFilter="1"/>
    <pivotField dataField="1"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6"/>
    <field x="7"/>
    <field x="8"/>
  </rowFields>
  <rowItems count="3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r="1">
      <x v="2"/>
    </i>
    <i r="2">
      <x v="8"/>
    </i>
    <i r="2">
      <x v="9"/>
    </i>
    <i r="2">
      <x v="10"/>
    </i>
    <i r="2">
      <x v="11"/>
    </i>
    <i r="2">
      <x v="12"/>
    </i>
    <i t="default" r="1">
      <x v="2"/>
    </i>
    <i t="default">
      <x/>
    </i>
    <i t="blank">
      <x/>
    </i>
    <i>
      <x v="1"/>
    </i>
    <i r="1">
      <x v="3"/>
    </i>
    <i r="2">
      <x v="13"/>
    </i>
    <i r="2">
      <x v="14"/>
    </i>
    <i r="2">
      <x v="15"/>
    </i>
    <i t="default" r="1">
      <x v="3"/>
    </i>
    <i t="default">
      <x v="1"/>
    </i>
    <i t="blank">
      <x v="1"/>
    </i>
    <i>
      <x v="2"/>
    </i>
    <i r="1">
      <x v="1"/>
    </i>
    <i r="2">
      <x v="16"/>
    </i>
    <i r="2">
      <x v="17"/>
    </i>
    <i r="2">
      <x v="18"/>
    </i>
    <i r="2">
      <x v="19"/>
    </i>
    <i r="2">
      <x v="20"/>
    </i>
    <i t="default" r="1">
      <x v="1"/>
    </i>
    <i t="default">
      <x v="2"/>
    </i>
    <i t="blank">
      <x v="2"/>
    </i>
    <i t="grand">
      <x/>
    </i>
  </rowItems>
  <colFields count="2">
    <field x="15"/>
    <field x="13"/>
  </colFields>
  <colItems count="16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 t="sum">
      <x v="1048832"/>
      <x/>
    </i>
    <i t="sum" r="1">
      <x v="1"/>
    </i>
  </colItems>
  <dataFields count="1">
    <dataField name="Sum of Elect $" fld="17" baseField="0" baseItem="0" numFmtId="3"/>
  </dataFields>
  <formats count="29">
    <format dxfId="93">
      <pivotArea outline="0" fieldPosition="0"/>
    </format>
    <format dxfId="92">
      <pivotArea dataOnly="0" labelOnly="1" outline="0" fieldPosition="0">
        <references count="1">
          <reference field="15" count="1">
            <x v="1048832"/>
          </reference>
        </references>
      </pivotArea>
    </format>
    <format dxfId="91">
      <pivotArea dataOnly="0" labelOnly="1" outline="0" fieldPosition="0">
        <references count="1">
          <reference field="13" count="0" sumSubtotal="1"/>
        </references>
      </pivotArea>
    </format>
    <format dxfId="90">
      <pivotArea dataOnly="0" labelOnly="1" outline="0" fieldPosition="0">
        <references count="1">
          <reference field="15" count="1">
            <x v="1048832"/>
          </reference>
        </references>
      </pivotArea>
    </format>
    <format dxfId="89">
      <pivotArea dataOnly="0" labelOnly="1" outline="0" fieldPosition="0">
        <references count="1">
          <reference field="13" count="0" sumSubtotal="1"/>
        </references>
      </pivotArea>
    </format>
    <format dxfId="88">
      <pivotArea field="15" grandRow="1" outline="0" axis="axisCol" fieldPosition="0">
        <references count="1">
          <reference field="15" count="1" selected="0">
            <x v="1048832"/>
          </reference>
        </references>
      </pivotArea>
    </format>
    <format dxfId="87">
      <pivotArea grandRow="1" outline="0" fieldPosition="0"/>
    </format>
    <format dxfId="86">
      <pivotArea dataOnly="0" labelOnly="1" grandRow="1" fieldPosition="0"/>
    </format>
    <format dxfId="85">
      <pivotArea field="10" type="button" dataOnly="0" labelOnly="1" outline="0"/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outline="0" fieldPosition="0">
        <references count="1">
          <reference field="13" count="1" selected="0" sumSubtotal="1">
            <x v="1"/>
          </reference>
        </references>
      </pivotArea>
    </format>
    <format dxfId="82">
      <pivotArea type="topRight" dataOnly="0" labelOnly="1" outline="0" offset="L1" fieldPosition="0"/>
    </format>
    <format dxfId="81">
      <pivotArea dataOnly="0" labelOnly="1" outline="0" offset="B256" fieldPosition="0">
        <references count="1">
          <reference field="15" count="1">
            <x v="1048832"/>
          </reference>
        </references>
      </pivotArea>
    </format>
    <format dxfId="80">
      <pivotArea dataOnly="0" labelOnly="1" outline="0" fieldPosition="0">
        <references count="1">
          <reference field="13" count="1" sumSubtotal="1">
            <x v="1"/>
          </reference>
        </references>
      </pivotArea>
    </format>
    <format dxfId="79">
      <pivotArea dataOnly="0" labelOnly="1" outline="0" fieldPosition="0">
        <references count="1">
          <reference field="13" count="0" sumSubtotal="1"/>
        </references>
      </pivotArea>
    </format>
    <format dxfId="78">
      <pivotArea dataOnly="0" fieldPosition="0">
        <references count="1">
          <reference field="7" count="0" defaultSubtotal="1"/>
        </references>
      </pivotArea>
    </format>
    <format dxfId="77">
      <pivotArea collapsedLevelsAreSubtotals="1" fieldPosition="0">
        <references count="3">
          <reference field="6" count="1" selected="0">
            <x v="0"/>
          </reference>
          <reference field="7" count="1">
            <x v="2"/>
          </reference>
          <reference field="13" count="1" selected="0" sumSubtotal="1">
            <x v="1"/>
          </reference>
        </references>
      </pivotArea>
    </format>
    <format dxfId="76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  <reference field="13" count="0" selected="0"/>
          <reference field="15" count="0" selected="0"/>
        </references>
      </pivotArea>
    </format>
    <format dxfId="75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5">
            <x v="8"/>
            <x v="9"/>
            <x v="10"/>
            <x v="11"/>
            <x v="12"/>
          </reference>
          <reference field="13" count="0" selected="0"/>
          <reference field="15" count="0" selected="0"/>
        </references>
      </pivotArea>
    </format>
    <format dxfId="74">
      <pivotArea collapsedLevelsAreSubtotals="1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8" count="2">
            <x v="13"/>
            <x v="15"/>
          </reference>
          <reference field="13" count="0" selected="0"/>
          <reference field="15" count="6" selected="0">
            <x v="0"/>
            <x v="1"/>
            <x v="2"/>
            <x v="3"/>
            <x v="4"/>
            <x v="5"/>
          </reference>
        </references>
      </pivotArea>
    </format>
    <format dxfId="73">
      <pivotArea collapsedLevelsAreSubtotals="1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8" count="5">
            <x v="16"/>
            <x v="17"/>
            <x v="18"/>
            <x v="19"/>
            <x v="20"/>
          </reference>
          <reference field="13" count="0" selected="0"/>
          <reference field="15" count="0" selected="0"/>
        </references>
      </pivotArea>
    </format>
    <format dxfId="72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71">
      <pivotArea collapsedLevelsAreSubtotals="1" fieldPosition="0">
        <references count="4">
          <reference field="6" count="1" selected="0">
            <x v="0"/>
          </reference>
          <reference field="7" count="1" defaultSubtotal="1">
            <x v="0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70">
      <pivotArea collapsedLevelsAreSubtotals="1" fieldPosition="0">
        <references count="4">
          <reference field="6" count="1" selected="0">
            <x v="0"/>
          </reference>
          <reference field="7" count="1">
            <x v="2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69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3">
            <x v="8"/>
            <x v="9"/>
            <x v="10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68">
      <pivotArea collapsedLevelsAreSubtotals="1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8" count="1">
            <x v="15"/>
          </reference>
          <reference field="13" count="1" selected="0">
            <x v="1"/>
          </reference>
          <reference field="15" count="1" selected="0">
            <x v="2"/>
          </reference>
        </references>
      </pivotArea>
    </format>
    <format dxfId="67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3" count="1" selected="0">
            <x v="1"/>
          </reference>
          <reference field="15" count="1" selected="0">
            <x v="5"/>
          </reference>
        </references>
      </pivotArea>
    </format>
    <format dxfId="66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2">
            <x v="1"/>
            <x v="2"/>
          </reference>
          <reference field="13" count="0" selected="0"/>
          <reference field="15" count="1" selected="0">
            <x v="3"/>
          </reference>
        </references>
      </pivotArea>
    </format>
    <format dxfId="65">
      <pivotArea type="topRight" dataOnly="0" labelOnly="1" outline="0" offset="M1:N1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utoFormatId="4106" applyNumberFormats="1" applyBorderFormats="1" applyFontFormats="1" applyPatternFormats="1" applyAlignmentFormats="1" applyWidthHeightFormats="1" dataCaption="Data" missingCaption="0" updatedVersion="6" minRefreshableVersion="3" asteriskTotals="1" showMemberPropertyTips="0" useAutoFormatting="1" colGrandTotals="0" itemPrintTitles="1" createdVersion="4" indent="0" compact="0" compactData="0" gridDropZones="1">
  <location ref="A6:S47" firstHeaderRow="1" firstDataRow="3" firstDataCol="3"/>
  <pivotFields count="2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sertBlankRow="1" includeNewItemsInFilter="1">
      <items count="4">
        <item x="2"/>
        <item x="0"/>
        <item x="1"/>
        <item t="default"/>
      </items>
    </pivotField>
    <pivotField axis="axisRow" compact="0" subtotalTop="0" showAll="0" includeNewItemsInFilter="1">
      <items count="5">
        <item x="2"/>
        <item x="1"/>
        <item x="3"/>
        <item x="0"/>
        <item t="default"/>
      </items>
    </pivotField>
    <pivotField axis="axisRow" compact="0" outline="0" subtotalTop="0" showAll="0" includeNewItemsInFilter="1" sortType="ascending">
      <items count="23">
        <item x="2"/>
        <item x="7"/>
        <item x="8"/>
        <item x="9"/>
        <item x="10"/>
        <item x="11"/>
        <item x="12"/>
        <item x="13"/>
        <item x="14"/>
        <item x="15"/>
        <item x="3"/>
        <item x="4"/>
        <item x="16"/>
        <item x="5"/>
        <item x="17"/>
        <item x="0"/>
        <item x="18"/>
        <item x="19"/>
        <item x="6"/>
        <item x="20"/>
        <item x="21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 defaultSubtotal="0">
      <items count="35">
        <item x="1"/>
        <item x="2"/>
        <item x="3"/>
        <item x="4"/>
        <item x="0"/>
        <item x="5"/>
        <item x="14"/>
        <item x="20"/>
        <item x="10"/>
        <item x="13"/>
        <item x="15"/>
        <item x="30"/>
        <item x="28"/>
        <item x="29"/>
        <item x="6"/>
        <item x="21"/>
        <item x="24"/>
        <item x="19"/>
        <item x="26"/>
        <item x="8"/>
        <item x="32"/>
        <item x="12"/>
        <item x="17"/>
        <item x="9"/>
        <item x="31"/>
        <item x="22"/>
        <item x="7"/>
        <item x="16"/>
        <item x="11"/>
        <item x="23"/>
        <item x="25"/>
        <item x="27"/>
        <item x="33"/>
        <item x="34"/>
        <item x="18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umSubtotal="1">
      <items count="3">
        <item x="1"/>
        <item x="0"/>
        <item t="sum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7">
        <item x="2"/>
        <item x="1"/>
        <item x="3"/>
        <item x="0"/>
        <item x="4"/>
        <item x="5"/>
        <item x="6"/>
      </items>
    </pivotField>
    <pivotField compact="0" numFmtId="164" outline="0" subtotalTop="0" showAll="0" includeNewItemsInFilter="1"/>
    <pivotField compact="0" numFmtId="164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6"/>
    <field x="7"/>
    <field x="8"/>
  </rowFields>
  <rowItems count="3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/>
    </i>
    <i r="1">
      <x v="2"/>
    </i>
    <i r="2">
      <x v="8"/>
    </i>
    <i r="2">
      <x v="9"/>
    </i>
    <i r="2">
      <x v="10"/>
    </i>
    <i r="2">
      <x v="11"/>
    </i>
    <i r="2">
      <x v="12"/>
    </i>
    <i t="default" r="1">
      <x v="2"/>
    </i>
    <i t="default">
      <x/>
    </i>
    <i t="blank">
      <x/>
    </i>
    <i>
      <x v="1"/>
    </i>
    <i r="1">
      <x v="3"/>
    </i>
    <i r="2">
      <x v="13"/>
    </i>
    <i r="2">
      <x v="14"/>
    </i>
    <i r="2">
      <x v="15"/>
    </i>
    <i t="default" r="1">
      <x v="3"/>
    </i>
    <i t="default">
      <x v="1"/>
    </i>
    <i t="blank">
      <x v="1"/>
    </i>
    <i>
      <x v="2"/>
    </i>
    <i r="1">
      <x v="1"/>
    </i>
    <i r="2">
      <x v="16"/>
    </i>
    <i r="2">
      <x v="17"/>
    </i>
    <i r="2">
      <x v="18"/>
    </i>
    <i r="2">
      <x v="19"/>
    </i>
    <i r="2">
      <x v="20"/>
    </i>
    <i t="default" r="1">
      <x v="1"/>
    </i>
    <i t="default">
      <x v="2"/>
    </i>
    <i t="blank">
      <x v="2"/>
    </i>
    <i t="grand">
      <x/>
    </i>
  </rowItems>
  <colFields count="2">
    <field x="15"/>
    <field x="13"/>
  </colFields>
  <colItems count="16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 t="sum">
      <x v="1048832"/>
      <x/>
    </i>
    <i t="sum" r="1">
      <x v="1"/>
    </i>
  </colItems>
  <dataFields count="1">
    <dataField name="Sum of Gas $" fld="18" baseField="0" baseItem="0" numFmtId="3"/>
  </dataFields>
  <formats count="34">
    <format dxfId="64">
      <pivotArea outline="0" fieldPosition="0"/>
    </format>
    <format dxfId="63">
      <pivotArea dataOnly="0" labelOnly="1" outline="0" fieldPosition="0">
        <references count="1">
          <reference field="15" count="1">
            <x v="1048832"/>
          </reference>
        </references>
      </pivotArea>
    </format>
    <format dxfId="62">
      <pivotArea dataOnly="0" labelOnly="1" outline="0" fieldPosition="0">
        <references count="1">
          <reference field="13" count="0" sumSubtotal="1"/>
        </references>
      </pivotArea>
    </format>
    <format dxfId="61">
      <pivotArea dataOnly="0" labelOnly="1" outline="0" fieldPosition="0">
        <references count="1">
          <reference field="15" count="1">
            <x v="1048832"/>
          </reference>
        </references>
      </pivotArea>
    </format>
    <format dxfId="60">
      <pivotArea dataOnly="0" labelOnly="1" outline="0" fieldPosition="0">
        <references count="1">
          <reference field="13" count="0" sumSubtotal="1"/>
        </references>
      </pivotArea>
    </format>
    <format dxfId="59">
      <pivotArea field="15" grandRow="1" outline="0" axis="axisCol" fieldPosition="0">
        <references count="1">
          <reference field="15" count="1" selected="0">
            <x v="1048832"/>
          </reference>
        </references>
      </pivotArea>
    </format>
    <format dxfId="58">
      <pivotArea grandRow="1" outline="0" fieldPosition="0"/>
    </format>
    <format dxfId="57">
      <pivotArea dataOnly="0" labelOnly="1" grandRow="1" fieldPosition="0"/>
    </format>
    <format dxfId="56">
      <pivotArea field="10" type="button" dataOnly="0" labelOnly="1" outline="0"/>
    </format>
    <format dxfId="55">
      <pivotArea outline="0" fieldPosition="0">
        <references count="1">
          <reference field="4294967294" count="1">
            <x v="0"/>
          </reference>
        </references>
      </pivotArea>
    </format>
    <format dxfId="54">
      <pivotArea outline="0" collapsedLevelsAreSubtotals="1" fieldPosition="0">
        <references count="1">
          <reference field="13" count="1" selected="0" sumSubtotal="1">
            <x v="1"/>
          </reference>
        </references>
      </pivotArea>
    </format>
    <format dxfId="53">
      <pivotArea type="topRight" dataOnly="0" labelOnly="1" outline="0" offset="J1" fieldPosition="0"/>
    </format>
    <format dxfId="52">
      <pivotArea dataOnly="0" labelOnly="1" outline="0" fieldPosition="0">
        <references count="1">
          <reference field="13" count="1" sumSubtotal="1">
            <x v="1"/>
          </reference>
        </references>
      </pivotArea>
    </format>
    <format dxfId="51">
      <pivotArea dataOnly="0" labelOnly="1" outline="0" fieldPosition="0">
        <references count="1">
          <reference field="13" count="0" sumSubtotal="1"/>
        </references>
      </pivotArea>
    </format>
    <format dxfId="50">
      <pivotArea dataOnly="0" fieldPosition="0">
        <references count="1">
          <reference field="7" count="0" defaultSubtotal="1"/>
        </references>
      </pivotArea>
    </format>
    <format dxfId="49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7">
            <x v="1"/>
            <x v="2"/>
            <x v="3"/>
            <x v="4"/>
            <x v="5"/>
            <x v="6"/>
            <x v="7"/>
          </reference>
          <reference field="15" count="1" selected="0">
            <x v="1048832"/>
          </reference>
        </references>
      </pivotArea>
    </format>
    <format dxfId="48">
      <pivotArea collapsedLevelsAreSubtotals="1" fieldPosition="0">
        <references count="4">
          <reference field="6" count="1" selected="0">
            <x v="0"/>
          </reference>
          <reference field="7" count="1" selected="0">
            <x v="2"/>
          </reference>
          <reference field="8" count="5">
            <x v="8"/>
            <x v="9"/>
            <x v="10"/>
            <x v="11"/>
            <x v="12"/>
          </reference>
          <reference field="15" count="1" selected="0">
            <x v="1048832"/>
          </reference>
        </references>
      </pivotArea>
    </format>
    <format dxfId="47">
      <pivotArea collapsedLevelsAreSubtotals="1" fieldPosition="0">
        <references count="4">
          <reference field="6" count="1" selected="0">
            <x v="1"/>
          </reference>
          <reference field="7" count="1" selected="0">
            <x v="3"/>
          </reference>
          <reference field="8" count="2">
            <x v="13"/>
            <x v="15"/>
          </reference>
          <reference field="15" count="1" selected="0">
            <x v="1048832"/>
          </reference>
        </references>
      </pivotArea>
    </format>
    <format dxfId="46">
      <pivotArea collapsedLevelsAreSubtotals="1" fieldPosition="0">
        <references count="4">
          <reference field="6" count="1" selected="0">
            <x v="2"/>
          </reference>
          <reference field="7" count="1" selected="0">
            <x v="1"/>
          </reference>
          <reference field="8" count="3">
            <x v="16"/>
            <x v="18"/>
            <x v="19"/>
          </reference>
          <reference field="15" count="1" selected="0">
            <x v="1048832"/>
          </reference>
        </references>
      </pivotArea>
    </format>
    <format dxfId="45">
      <pivotArea collapsedLevelsAreSubtotals="1" fieldPosition="0">
        <references count="3">
          <reference field="6" count="1" selected="0">
            <x v="0"/>
          </reference>
          <reference field="7" count="1" defaultSubtotal="1">
            <x v="0"/>
          </reference>
          <reference field="15" count="1" selected="0">
            <x v="1048832"/>
          </reference>
        </references>
      </pivotArea>
    </format>
    <format dxfId="44">
      <pivotArea collapsedLevelsAreSubtotals="1" fieldPosition="0">
        <references count="3">
          <reference field="6" count="1" selected="0">
            <x v="0"/>
          </reference>
          <reference field="7" count="1" defaultSubtotal="1">
            <x v="2"/>
          </reference>
          <reference field="15" count="1" selected="0">
            <x v="1048832"/>
          </reference>
        </references>
      </pivotArea>
    </format>
    <format dxfId="43">
      <pivotArea collapsedLevelsAreSubtotals="1" fieldPosition="0">
        <references count="3">
          <reference field="6" count="1" selected="0">
            <x v="1"/>
          </reference>
          <reference field="7" count="1" defaultSubtotal="1">
            <x v="3"/>
          </reference>
          <reference field="15" count="1" selected="0">
            <x v="1048832"/>
          </reference>
        </references>
      </pivotArea>
    </format>
    <format dxfId="42">
      <pivotArea collapsedLevelsAreSubtotals="1" fieldPosition="0">
        <references count="3">
          <reference field="6" count="1" selected="0">
            <x v="2"/>
          </reference>
          <reference field="7" count="1" defaultSubtotal="1">
            <x v="1"/>
          </reference>
          <reference field="15" count="1" selected="0">
            <x v="1048832"/>
          </reference>
        </references>
      </pivotArea>
    </format>
    <format dxfId="41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40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  <reference field="13" count="0" selected="0"/>
          <reference field="15" count="4" selected="0">
            <x v="1"/>
            <x v="2"/>
            <x v="3"/>
            <x v="4"/>
          </reference>
        </references>
      </pivotArea>
    </format>
    <format dxfId="39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5">
            <x v="8"/>
            <x v="9"/>
            <x v="10"/>
            <x v="11"/>
            <x v="12"/>
          </reference>
          <reference field="13" count="0" selected="0"/>
          <reference field="15" count="6" selected="0">
            <x v="0"/>
            <x v="1"/>
            <x v="2"/>
            <x v="3"/>
            <x v="4"/>
            <x v="5"/>
          </reference>
        </references>
      </pivotArea>
    </format>
    <format dxfId="38">
      <pivotArea collapsedLevelsAreSubtotals="1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8" count="5">
            <x v="16"/>
            <x v="17"/>
            <x v="18"/>
            <x v="19"/>
            <x v="20"/>
          </reference>
          <reference field="13" count="0" selected="0"/>
          <reference field="15" count="4" selected="0">
            <x v="0"/>
            <x v="1"/>
            <x v="2"/>
            <x v="3"/>
          </reference>
        </references>
      </pivotArea>
    </format>
    <format dxfId="37">
      <pivotArea collapsedLevelsAreSubtotals="1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8" count="5">
            <x v="16"/>
            <x v="17"/>
            <x v="18"/>
            <x v="19"/>
            <x v="20"/>
          </reference>
          <reference field="13" count="1" selected="0">
            <x v="0"/>
          </reference>
          <reference field="15" count="1" selected="0">
            <x v="4"/>
          </reference>
        </references>
      </pivotArea>
    </format>
    <format dxfId="36">
      <pivotArea collapsedLevelsAreSubtotals="1" fieldPosition="0">
        <references count="5">
          <reference field="6" count="1" selected="0">
            <x v="1"/>
          </reference>
          <reference field="7" count="1" selected="0">
            <x v="3"/>
          </reference>
          <reference field="8" count="1">
            <x v="13"/>
          </reference>
          <reference field="13" count="0" selected="0"/>
          <reference field="15" count="1" selected="0">
            <x v="3"/>
          </reference>
        </references>
      </pivotArea>
    </format>
    <format dxfId="35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3">
            <x v="8"/>
            <x v="9"/>
            <x v="10"/>
          </reference>
          <reference field="13" count="1" selected="0">
            <x v="1"/>
          </reference>
          <reference field="15" count="1" selected="0">
            <x v="0"/>
          </reference>
        </references>
      </pivotArea>
    </format>
    <format dxfId="34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1">
            <x v="9"/>
          </reference>
          <reference field="13" count="1" selected="0">
            <x v="1"/>
          </reference>
          <reference field="15" count="1" selected="0">
            <x v="1"/>
          </reference>
        </references>
      </pivotArea>
    </format>
    <format dxfId="33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>
            <x v="7"/>
          </reference>
          <reference field="13" count="1" selected="0">
            <x v="1"/>
          </reference>
          <reference field="15" count="1" selected="0">
            <x v="1"/>
          </reference>
        </references>
      </pivotArea>
    </format>
    <format dxfId="32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13" count="1" selected="0">
            <x v="1"/>
          </reference>
          <reference field="15" count="1" selected="0">
            <x v="3"/>
          </reference>
        </references>
      </pivotArea>
    </format>
    <format dxfId="31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1">
            <x v="11"/>
          </reference>
          <reference field="13" count="1" selected="0">
            <x v="1"/>
          </reference>
          <reference field="15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A759" totalsRowShown="0" headerRowDxfId="30" dataDxfId="28" headerRowBorderDxfId="29" tableBorderDxfId="27" headerRowCellStyle="Normal_Monthly Data_1">
  <autoFilter ref="A1:AA759" xr:uid="{00000000-0009-0000-0100-000001000000}"/>
  <tableColumns count="27">
    <tableColumn id="1" xr3:uid="{00000000-0010-0000-0000-000001000000}" name="Source" dataDxfId="26"/>
    <tableColumn id="2" xr3:uid="{00000000-0010-0000-0000-000002000000}" name="Year" dataDxfId="25"/>
    <tableColumn id="3" xr3:uid="{00000000-0010-0000-0000-000003000000}" name="Month" dataDxfId="24"/>
    <tableColumn id="4" xr3:uid="{00000000-0010-0000-0000-000004000000}" name="Year_Month" dataDxfId="23"/>
    <tableColumn id="5" xr3:uid="{00000000-0010-0000-0000-000005000000}" name="State" dataDxfId="22"/>
    <tableColumn id="6" xr3:uid="{00000000-0010-0000-0000-000006000000}" name="Segment" dataDxfId="21"/>
    <tableColumn id="7" xr3:uid="{00000000-0010-0000-0000-000007000000}" name="Category" dataDxfId="20"/>
    <tableColumn id="8" xr3:uid="{00000000-0010-0000-0000-000008000000}" name="Rpt_Sub_Category" dataDxfId="19"/>
    <tableColumn id="9" xr3:uid="{00000000-0010-0000-0000-000009000000}" name="Program" dataDxfId="18"/>
    <tableColumn id="10" xr3:uid="{00000000-0010-0000-0000-00000A000000}" name="Notes" dataDxfId="17"/>
    <tableColumn id="11" xr3:uid="{00000000-0010-0000-0000-00000B000000}" name="Project" dataDxfId="16"/>
    <tableColumn id="12" xr3:uid="{00000000-0010-0000-0000-00000C000000}" name="Project Desc" dataDxfId="15"/>
    <tableColumn id="13" xr3:uid="{00000000-0010-0000-0000-00000D000000}" name="Percent Elect" dataDxfId="14"/>
    <tableColumn id="14" xr3:uid="{00000000-0010-0000-0000-00000E000000}" name="Bud or Act" dataDxfId="13"/>
    <tableColumn id="15" xr3:uid="{00000000-0010-0000-0000-00000F000000}" name="DSM Activity" dataDxfId="12"/>
    <tableColumn id="16" xr3:uid="{00000000-0010-0000-0000-000010000000}" name="State Rpt Activity" dataDxfId="11"/>
    <tableColumn id="17" xr3:uid="{00000000-0010-0000-0000-000011000000}" name="Amount $" dataDxfId="10"/>
    <tableColumn id="18" xr3:uid="{00000000-0010-0000-0000-000012000000}" name="Elect $" dataDxfId="9"/>
    <tableColumn id="19" xr3:uid="{00000000-0010-0000-0000-000013000000}" name="Gas $" dataDxfId="8"/>
    <tableColumn id="20" xr3:uid="{00000000-0010-0000-0000-000014000000}" name="# Accounts" dataDxfId="7"/>
    <tableColumn id="21" xr3:uid="{00000000-0010-0000-0000-000015000000}" name="# Units" dataDxfId="6"/>
    <tableColumn id="22" xr3:uid="{00000000-0010-0000-0000-000016000000}" name="kW" dataDxfId="5"/>
    <tableColumn id="23" xr3:uid="{00000000-0010-0000-0000-000017000000}" name="kWh" dataDxfId="4"/>
    <tableColumn id="24" xr3:uid="{00000000-0010-0000-0000-000018000000}" name="Therms" dataDxfId="3"/>
    <tableColumn id="25" xr3:uid="{00000000-0010-0000-0000-000019000000}" name="System Customer Incetive" dataDxfId="2"/>
    <tableColumn id="26" xr3:uid="{00000000-0010-0000-0000-00001A000000}" name="System Dealer Spiff" dataDxfId="1"/>
    <tableColumn id="27" xr3:uid="{00000000-0010-0000-0000-00001B000000}" name="System Incentiv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ivotTables/pivotTable1.xml" Type="http://schemas.openxmlformats.org/officeDocument/2006/relationships/pivotTable"/><Relationship Id="rId2" Target="../printerSettings/printerSettings3.bin" Type="http://schemas.openxmlformats.org/officeDocument/2006/relationships/printerSettings"/><Relationship Id="rId3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ivotTables/pivotTable2.xml" Type="http://schemas.openxmlformats.org/officeDocument/2006/relationships/pivotTable"/><Relationship Id="rId2" Target="../printerSettings/printerSettings4.bin" Type="http://schemas.openxmlformats.org/officeDocument/2006/relationships/printerSettings"/><Relationship Id="rId3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ivotTables/pivotTable3.xml" Type="http://schemas.openxmlformats.org/officeDocument/2006/relationships/pivotTable"/><Relationship Id="rId2" Target="../printerSettings/printerSettings5.bin" Type="http://schemas.openxmlformats.org/officeDocument/2006/relationships/printerSettings"/><Relationship Id="rId3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tables/table1.xml" Type="http://schemas.openxmlformats.org/officeDocument/2006/relationships/table"/><Relationship Id="rId4" Target="../comments1.xml" Type="http://schemas.openxmlformats.org/officeDocument/2006/relationships/comments"/><Relationship Id="rId5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Q58"/>
  <sheetViews>
    <sheetView showGridLines="0" zoomScale="80" zoomScaleNormal="80" workbookViewId="0">
      <pane xSplit="4" ySplit="7" topLeftCell="E8" activePane="bottomRight" state="frozen"/>
      <selection pane="topRight" activeCell="T22" sqref="T22"/>
      <selection pane="bottomLeft" activeCell="T22" sqref="T22"/>
      <selection pane="bottomRight"/>
    </sheetView>
  </sheetViews>
  <sheetFormatPr defaultColWidth="9.140625" defaultRowHeight="14.25" x14ac:dyDescent="0.2"/>
  <cols>
    <col min="1" max="1" customWidth="true" style="9" width="3.85546875" collapsed="false"/>
    <col min="2" max="2" customWidth="true" style="9" width="11.28515625" collapsed="false"/>
    <col min="3" max="3" customWidth="true" style="9" width="10.28515625" collapsed="false"/>
    <col min="4" max="4" bestFit="true" customWidth="true" style="9" width="42.85546875" collapsed="false"/>
    <col min="5" max="5" bestFit="true" customWidth="true" style="9" width="12.28515625" collapsed="false"/>
    <col min="6" max="6" customWidth="true" style="9" width="11.7109375" collapsed="false"/>
    <col min="7" max="7" bestFit="true" customWidth="true" style="9" width="10.140625" collapsed="false"/>
    <col min="8" max="8" bestFit="true" customWidth="true" style="9" width="12.28515625" collapsed="false"/>
    <col min="9" max="9" customWidth="true" style="9" width="11.7109375" collapsed="false"/>
    <col min="10" max="10" bestFit="true" customWidth="true" style="9" width="10.140625" collapsed="false"/>
    <col min="11" max="11" bestFit="true" customWidth="true" style="9" width="13.28515625" collapsed="false"/>
    <col min="12" max="12" bestFit="true" customWidth="true" style="9" width="16.28515625" collapsed="false"/>
    <col min="13" max="13" bestFit="true" customWidth="true" style="9" width="15.0" collapsed="false"/>
    <col min="14" max="14" bestFit="true" customWidth="true" style="101" width="10.28515625" collapsed="false"/>
    <col min="15" max="15" customWidth="true" style="9" width="13.85546875" collapsed="false"/>
    <col min="16" max="16384" style="9" width="9.140625" collapsed="false"/>
  </cols>
  <sheetData>
    <row r="1" spans="1:16" ht="18" x14ac:dyDescent="0.25">
      <c r="B1" s="556" t="s">
        <v>0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6" s="25" customFormat="1" ht="18.75" customHeight="1" x14ac:dyDescent="0.25">
      <c r="B2" s="556" t="s">
        <v>1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97"/>
      <c r="O2" s="26"/>
      <c r="P2" s="26"/>
    </row>
    <row r="3" spans="1:16" s="25" customFormat="1" ht="18.75" customHeight="1" x14ac:dyDescent="0.25">
      <c r="B3" s="555" t="str">
        <f>"IMPACT REPORT FOR YTD JANUARY 1, "&amp;YEAR('Appendix C - Measures'!C1)&amp;" THROUGH "&amp;UPPER((TEXT(DATE(YEAR('Appendix C - Measures'!C1),MONTH('Appendix C - Measures'!C1)+1,0),"MMMM dd, yyyy")))</f>
        <v>IMPACT REPORT FOR YTD JANUARY 1, 2020 THROUGH DECEMBER 31, 2020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98"/>
      <c r="O3" s="26"/>
      <c r="P3" s="26"/>
    </row>
    <row r="4" spans="1:16" s="85" customFormat="1" ht="18.75" customHeight="1" x14ac:dyDescent="0.25"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99"/>
      <c r="O4" s="83"/>
      <c r="P4" s="84"/>
    </row>
    <row r="5" spans="1:16" s="5" customFormat="1" ht="27.75" customHeight="1" thickBot="1" x14ac:dyDescent="0.25">
      <c r="B5" s="6" t="s">
        <v>2</v>
      </c>
      <c r="C5" s="6"/>
      <c r="D5" s="6"/>
      <c r="E5" s="389"/>
      <c r="F5" s="19"/>
      <c r="G5" s="19"/>
      <c r="H5" s="19"/>
      <c r="I5" s="19"/>
      <c r="J5" s="19"/>
      <c r="K5" s="19"/>
      <c r="L5" s="19"/>
      <c r="M5" s="19"/>
      <c r="N5" s="390"/>
    </row>
    <row r="6" spans="1:16" ht="16.5" thickTop="1" thickBot="1" x14ac:dyDescent="0.3">
      <c r="B6" s="52"/>
      <c r="C6" s="8"/>
      <c r="D6" s="8"/>
      <c r="E6" s="391" t="s">
        <v>3</v>
      </c>
      <c r="F6" s="392"/>
      <c r="G6" s="393"/>
      <c r="H6" s="392" t="s">
        <v>4</v>
      </c>
      <c r="I6" s="392"/>
      <c r="J6" s="392"/>
      <c r="K6" s="391" t="s">
        <v>5</v>
      </c>
      <c r="L6" s="392"/>
      <c r="M6" s="393"/>
      <c r="N6" s="100"/>
    </row>
    <row r="7" spans="1:16" s="27" customFormat="1" ht="27" thickTop="1" thickBot="1" x14ac:dyDescent="0.25">
      <c r="A7" s="394"/>
      <c r="B7" s="65" t="s">
        <v>6</v>
      </c>
      <c r="C7" s="66" t="s">
        <v>7</v>
      </c>
      <c r="D7" s="67" t="s">
        <v>8</v>
      </c>
      <c r="E7" s="167" t="s">
        <v>9</v>
      </c>
      <c r="F7" s="11" t="s">
        <v>10</v>
      </c>
      <c r="G7" s="12" t="s">
        <v>11</v>
      </c>
      <c r="H7" s="10" t="s">
        <v>9</v>
      </c>
      <c r="I7" s="11" t="s">
        <v>10</v>
      </c>
      <c r="J7" s="12" t="s">
        <v>11</v>
      </c>
      <c r="K7" s="10" t="s">
        <v>9</v>
      </c>
      <c r="L7" s="11" t="s">
        <v>10</v>
      </c>
      <c r="M7" s="12" t="s">
        <v>11</v>
      </c>
      <c r="N7" s="12" t="s">
        <v>12</v>
      </c>
      <c r="O7" s="394"/>
      <c r="P7" s="394"/>
    </row>
    <row r="8" spans="1:16" ht="15" thickTop="1" x14ac:dyDescent="0.2">
      <c r="A8" s="168"/>
      <c r="B8" s="63" t="s">
        <v>13</v>
      </c>
      <c r="C8" s="64"/>
      <c r="D8" s="64"/>
      <c r="E8" s="163"/>
      <c r="F8" s="395"/>
      <c r="G8" s="396"/>
      <c r="H8" s="163"/>
      <c r="I8" s="395"/>
      <c r="J8" s="396"/>
      <c r="K8" s="163"/>
      <c r="L8" s="395"/>
      <c r="M8" s="396"/>
      <c r="N8" s="397"/>
    </row>
    <row r="9" spans="1:16" x14ac:dyDescent="0.2">
      <c r="A9" s="168"/>
      <c r="B9" s="57"/>
      <c r="C9" s="13" t="s">
        <v>14</v>
      </c>
      <c r="D9" s="13"/>
      <c r="E9" s="150"/>
      <c r="F9" s="398"/>
      <c r="G9" s="399"/>
      <c r="H9" s="150"/>
      <c r="I9" s="398"/>
      <c r="J9" s="399"/>
      <c r="K9" s="150"/>
      <c r="L9" s="398"/>
      <c r="M9" s="399"/>
      <c r="N9" s="400"/>
      <c r="P9" s="80"/>
    </row>
    <row r="10" spans="1:16" s="29" customFormat="1" x14ac:dyDescent="0.2">
      <c r="A10" s="168"/>
      <c r="B10" s="59"/>
      <c r="C10" s="14"/>
      <c r="D10" s="162" t="s">
        <v>15</v>
      </c>
      <c r="E10" s="158">
        <v>12460</v>
      </c>
      <c r="F10" s="169">
        <f>INDEX('Appendix C - Measures'!$B:$P,MATCH('App A - Elect Impacts'!$D10,'Appendix C - Measures'!$B:$B,0),14)</f>
        <v>11893</v>
      </c>
      <c r="G10" s="170">
        <f>IF(OR(E10="N/A",F10="N/A"),"N/A",IF(ISERROR(F10/E10),0,F10/E10))</f>
        <v>0.95449438202247194</v>
      </c>
      <c r="H10" s="171">
        <v>2060.3335999999999</v>
      </c>
      <c r="I10" s="169">
        <f>INDEX('Appendix C - Measures'!$B:$P,MATCH('App A - Elect Impacts'!$D10,'Appendix C - Measures'!$B:$B,0),11)</f>
        <v>1957.2770000000255</v>
      </c>
      <c r="J10" s="170">
        <f t="shared" ref="J10:J17" si="0">IF(OR(H10="N/A",I10="N/A"),"N/A",IF(ISERROR(I10/H10),0,I10/H10))</f>
        <v>0.94998062449693854</v>
      </c>
      <c r="K10" s="171">
        <v>5066189.2412266126</v>
      </c>
      <c r="L10" s="169">
        <f>INDEX('Appendix C - Measures'!$B:$P,MATCH('App A - Elect Impacts'!$D10,'Appendix C - Measures'!$B:$B,0),12)</f>
        <v>3153867.0400000038</v>
      </c>
      <c r="M10" s="170">
        <f t="shared" ref="M10:M17" si="1">IF(OR(K10="N/A",L10="N/A"),"N/A",IF(ISERROR(L10/K10),0,L10/K10))</f>
        <v>0.6225324183185067</v>
      </c>
      <c r="N10" s="212">
        <f>INDEX('App B - Elect Spending'!A:T,MATCH('App A - Elect Impacts'!D10,'App B - Elect Spending'!C:C,0),MATCH("% Spent", 'App B - Elect Spending'!$8:$8,0))</f>
        <v>1.2245369244463238</v>
      </c>
      <c r="O10" s="95"/>
      <c r="P10" s="385"/>
    </row>
    <row r="11" spans="1:16" s="29" customFormat="1" x14ac:dyDescent="0.2">
      <c r="A11" s="168"/>
      <c r="B11" s="59"/>
      <c r="C11" s="14"/>
      <c r="D11" s="24" t="s">
        <v>16</v>
      </c>
      <c r="E11" s="172">
        <v>0</v>
      </c>
      <c r="F11" s="169">
        <f>INDEX('Appendix C - Measures'!$B:$P,MATCH('App A - Elect Impacts'!$D11,'Appendix C - Measures'!$B:$B,0),14)</f>
        <v>149</v>
      </c>
      <c r="G11" s="170">
        <f t="shared" ref="G11:G17" si="2">IF(OR(E11="N/A",F11="N/A"),"N/A",IF(ISERROR(F11/E11),0,F11/E11))</f>
        <v>0</v>
      </c>
      <c r="H11" s="171">
        <v>0</v>
      </c>
      <c r="I11" s="169">
        <f>INDEX('Appendix C - Measures'!$B:$P,MATCH('App A - Elect Impacts'!$D11,'Appendix C - Measures'!$B:$B,0),11)</f>
        <v>0</v>
      </c>
      <c r="J11" s="170">
        <f t="shared" si="0"/>
        <v>0</v>
      </c>
      <c r="K11" s="171">
        <v>0</v>
      </c>
      <c r="L11" s="169">
        <f>INDEX('Appendix C - Measures'!$B:$P,MATCH('App A - Elect Impacts'!$D11,'Appendix C - Measures'!$B:$B,0),12)</f>
        <v>0</v>
      </c>
      <c r="M11" s="170">
        <f t="shared" si="1"/>
        <v>0</v>
      </c>
      <c r="N11" s="212">
        <f>INDEX('App B - Elect Spending'!A:T,MATCH('App A - Elect Impacts'!D11,'App B - Elect Spending'!C:C,0),MATCH("% Spent", 'App B - Elect Spending'!$8:$8,0))</f>
        <v>0.54015550020951886</v>
      </c>
      <c r="O11" s="28"/>
      <c r="P11" s="385"/>
    </row>
    <row r="12" spans="1:16" s="29" customFormat="1" x14ac:dyDescent="0.2">
      <c r="A12" s="168"/>
      <c r="B12" s="59"/>
      <c r="C12" s="14"/>
      <c r="D12" s="24" t="s">
        <v>17</v>
      </c>
      <c r="E12" s="172">
        <v>400000</v>
      </c>
      <c r="F12" s="169">
        <f>INDEX('Appendix C - Measures'!$B:$P,MATCH('App A - Elect Impacts'!$D12,'Appendix C - Measures'!$B:$B,0),14)</f>
        <v>607397.49999982538</v>
      </c>
      <c r="G12" s="170">
        <f t="shared" si="2"/>
        <v>1.5184937499995634</v>
      </c>
      <c r="H12" s="171">
        <v>789.55600000000004</v>
      </c>
      <c r="I12" s="169">
        <f>INDEX('Appendix C - Measures'!$B:$P,MATCH('App A - Elect Impacts'!$D12,'Appendix C - Measures'!$B:$B,0),11)</f>
        <v>2813.9046770000004</v>
      </c>
      <c r="J12" s="170">
        <f t="shared" si="0"/>
        <v>3.5639076607612385</v>
      </c>
      <c r="K12" s="171">
        <v>3652682.1304064002</v>
      </c>
      <c r="L12" s="169">
        <f>INDEX('Appendix C - Measures'!$B:$P,MATCH('App A - Elect Impacts'!$D12,'Appendix C - Measures'!$B:$B,0),12)</f>
        <v>17808071.665798888</v>
      </c>
      <c r="M12" s="170">
        <f t="shared" si="1"/>
        <v>4.8753411958728385</v>
      </c>
      <c r="N12" s="212">
        <f>INDEX('App B - Elect Spending'!A:T,MATCH('App A - Elect Impacts'!D12,'App B - Elect Spending'!C:C,0),MATCH("% Spent", 'App B - Elect Spending'!$8:$8,0))</f>
        <v>1.9336702828477488</v>
      </c>
      <c r="O12" s="28"/>
      <c r="P12" s="385"/>
    </row>
    <row r="13" spans="1:16" s="29" customFormat="1" x14ac:dyDescent="0.2">
      <c r="A13" s="168"/>
      <c r="B13" s="59"/>
      <c r="C13" s="14"/>
      <c r="D13" s="24" t="s">
        <v>18</v>
      </c>
      <c r="E13" s="172">
        <v>6245</v>
      </c>
      <c r="F13" s="169">
        <f>INDEX('Appendix C - Measures'!$B:$P,MATCH('App A - Elect Impacts'!$D13,'Appendix C - Measures'!$B:$B,0),14)</f>
        <v>4314</v>
      </c>
      <c r="G13" s="170">
        <f t="shared" si="2"/>
        <v>0.69079263410728586</v>
      </c>
      <c r="H13" s="171">
        <v>892.3655</v>
      </c>
      <c r="I13" s="169">
        <f>INDEX('Appendix C - Measures'!$B:$P,MATCH('App A - Elect Impacts'!$D13,'Appendix C - Measures'!$B:$B,0),11)</f>
        <v>548.00400000000002</v>
      </c>
      <c r="J13" s="170">
        <f t="shared" si="0"/>
        <v>0.61410262947189242</v>
      </c>
      <c r="K13" s="171">
        <v>7252456.2481774101</v>
      </c>
      <c r="L13" s="169">
        <f>INDEX('Appendix C - Measures'!$B:$P,MATCH('App A - Elect Impacts'!$D13,'Appendix C - Measures'!$B:$B,0),12)</f>
        <v>3951290.1599999997</v>
      </c>
      <c r="M13" s="170">
        <f t="shared" si="1"/>
        <v>0.54482095786416984</v>
      </c>
      <c r="N13" s="212">
        <f>INDEX('App B - Elect Spending'!A:T,MATCH('App A - Elect Impacts'!D13,'App B - Elect Spending'!C:C,0),MATCH("% Spent", 'App B - Elect Spending'!$8:$8,0))</f>
        <v>0.63533366863066143</v>
      </c>
      <c r="O13" s="28"/>
      <c r="P13" s="385"/>
    </row>
    <row r="14" spans="1:16" s="29" customFormat="1" x14ac:dyDescent="0.2">
      <c r="A14" s="168"/>
      <c r="B14" s="59"/>
      <c r="C14" s="14"/>
      <c r="D14" s="24" t="s">
        <v>19</v>
      </c>
      <c r="E14" s="172">
        <v>140000</v>
      </c>
      <c r="F14" s="169">
        <f>INDEX('Appendix C - Measures'!$B:$P,MATCH('App A - Elect Impacts'!$D14,'Appendix C - Measures'!$B:$B,0),14)</f>
        <v>181607</v>
      </c>
      <c r="G14" s="170">
        <f t="shared" si="2"/>
        <v>1.297192857142857</v>
      </c>
      <c r="H14" s="171">
        <v>0</v>
      </c>
      <c r="I14" s="169">
        <f>INDEX('Appendix C - Measures'!$B:$P,MATCH('App A - Elect Impacts'!$D14,'Appendix C - Measures'!$B:$B,0),11)</f>
        <v>0</v>
      </c>
      <c r="J14" s="170">
        <f t="shared" si="0"/>
        <v>0</v>
      </c>
      <c r="K14" s="171">
        <v>10360563</v>
      </c>
      <c r="L14" s="169">
        <f>INDEX('Appendix C - Measures'!$B:$P,MATCH('App A - Elect Impacts'!$D14,'Appendix C - Measures'!$B:$B,0),12)</f>
        <v>15284005</v>
      </c>
      <c r="M14" s="170">
        <f t="shared" si="1"/>
        <v>1.4752098896556105</v>
      </c>
      <c r="N14" s="212">
        <f>INDEX('App B - Elect Spending'!A:T,MATCH('App A - Elect Impacts'!D14,'App B - Elect Spending'!C:C,0),MATCH("% Spent", 'App B - Elect Spending'!$8:$8,0))</f>
        <v>0.96388190737171364</v>
      </c>
      <c r="O14" s="28"/>
      <c r="P14" s="385"/>
    </row>
    <row r="15" spans="1:16" s="29" customFormat="1" x14ac:dyDescent="0.2">
      <c r="A15" s="168"/>
      <c r="B15" s="60"/>
      <c r="C15" s="17"/>
      <c r="D15" s="24" t="s">
        <v>20</v>
      </c>
      <c r="E15" s="173">
        <f>430+903+95+25+395+520+345+105+40+105+210+45</f>
        <v>3218</v>
      </c>
      <c r="F15" s="169">
        <f>INDEX('Appendix C - Measures'!$B:$P,MATCH('App A - Elect Impacts'!$D15,'Appendix C - Measures'!$B:$B,0),14)</f>
        <v>1216</v>
      </c>
      <c r="G15" s="170">
        <f t="shared" si="2"/>
        <v>0.3778744561839652</v>
      </c>
      <c r="H15" s="171">
        <v>4.1817000000000002</v>
      </c>
      <c r="I15" s="174">
        <f>INDEX('Appendix C - Measures'!$B:$P,MATCH('App A - Elect Impacts'!$D15,'Appendix C - Measures'!$B:$B,0),11)</f>
        <v>35</v>
      </c>
      <c r="J15" s="170">
        <f t="shared" si="0"/>
        <v>8.3698017552669963</v>
      </c>
      <c r="K15" s="171">
        <v>235466.58888872367</v>
      </c>
      <c r="L15" s="169">
        <f>INDEX('Appendix C - Measures'!$B:$P,MATCH('App A - Elect Impacts'!$D15,'Appendix C - Measures'!$B:$B,0),12)</f>
        <v>120501</v>
      </c>
      <c r="M15" s="170">
        <f t="shared" si="1"/>
        <v>0.51175413279947812</v>
      </c>
      <c r="N15" s="212">
        <f>INDEX('App B - Elect Spending'!A:T,MATCH('App A - Elect Impacts'!D15,'App B - Elect Spending'!C:C,0),MATCH("% Spent", 'App B - Elect Spending'!$8:$8,0))</f>
        <v>0.43543147012704053</v>
      </c>
      <c r="O15" s="28"/>
      <c r="P15" s="385"/>
    </row>
    <row r="16" spans="1:16" s="29" customFormat="1" x14ac:dyDescent="0.2">
      <c r="A16" s="168"/>
      <c r="B16" s="59"/>
      <c r="C16" s="14"/>
      <c r="D16" s="24" t="s">
        <v>21</v>
      </c>
      <c r="E16" s="173">
        <f>770+8105+4</f>
        <v>8879</v>
      </c>
      <c r="F16" s="169">
        <f>INDEX('Appendix C - Measures'!$B:$P,MATCH('App A - Elect Impacts'!$D16,'Appendix C - Measures'!$B:$B,0),14)</f>
        <v>1416</v>
      </c>
      <c r="G16" s="170">
        <f t="shared" si="2"/>
        <v>0.1594774186282239</v>
      </c>
      <c r="H16" s="171">
        <v>58.293400000000005</v>
      </c>
      <c r="I16" s="169">
        <f>INDEX('Appendix C - Measures'!$B:$P,MATCH('App A - Elect Impacts'!$D16,'Appendix C - Measures'!$B:$B,0),11)</f>
        <v>16.466000000000001</v>
      </c>
      <c r="J16" s="170">
        <f t="shared" si="0"/>
        <v>0.28246765500039456</v>
      </c>
      <c r="K16" s="171">
        <v>388065.82487986179</v>
      </c>
      <c r="L16" s="169">
        <f>INDEX('Appendix C - Measures'!$B:$P,MATCH('App A - Elect Impacts'!$D16,'Appendix C - Measures'!$B:$B,0),12)</f>
        <v>221101.89300000001</v>
      </c>
      <c r="M16" s="170">
        <f t="shared" si="1"/>
        <v>0.56975357999754084</v>
      </c>
      <c r="N16" s="212">
        <f>INDEX('App B - Elect Spending'!A:T,MATCH('App A - Elect Impacts'!D16,'App B - Elect Spending'!C:C,0),MATCH("% Spent", 'App B - Elect Spending'!$8:$8,0))</f>
        <v>0.57457242827449473</v>
      </c>
      <c r="O16" s="28"/>
      <c r="P16" s="385"/>
    </row>
    <row r="17" spans="1:17" s="29" customFormat="1" ht="15" thickBot="1" x14ac:dyDescent="0.25">
      <c r="A17" s="168"/>
      <c r="B17" s="59"/>
      <c r="C17" s="14"/>
      <c r="D17" s="24" t="s">
        <v>22</v>
      </c>
      <c r="E17" s="172">
        <v>6000</v>
      </c>
      <c r="F17" s="169">
        <f>INDEX('Appendix C - Measures'!$B:$P,MATCH('App A - Elect Impacts'!$D17,'Appendix C - Measures'!$B:$B,0),14)</f>
        <v>11676</v>
      </c>
      <c r="G17" s="170">
        <f t="shared" si="2"/>
        <v>1.946</v>
      </c>
      <c r="H17" s="171">
        <v>160</v>
      </c>
      <c r="I17" s="169">
        <f>INDEX('Appendix C - Measures'!$B:$P,MATCH('App A - Elect Impacts'!$D17,'Appendix C - Measures'!$B:$B,0),11)</f>
        <v>0</v>
      </c>
      <c r="J17" s="170">
        <f t="shared" si="0"/>
        <v>0</v>
      </c>
      <c r="K17" s="171">
        <v>1303995.9835109999</v>
      </c>
      <c r="L17" s="169">
        <f>INDEX('Appendix C - Measures'!$B:$P,MATCH('App A - Elect Impacts'!$D17,'Appendix C - Measures'!$B:$B,0),12)</f>
        <v>1599465</v>
      </c>
      <c r="M17" s="170">
        <f t="shared" si="1"/>
        <v>1.2265873670051128</v>
      </c>
      <c r="N17" s="212">
        <f>INDEX('App B - Elect Spending'!A:T,MATCH('App A - Elect Impacts'!D17,'App B - Elect Spending'!C:C,0),MATCH("% Spent", 'App B - Elect Spending'!$8:$8,0))</f>
        <v>0.81086249288998358</v>
      </c>
      <c r="O17" s="28"/>
      <c r="P17" s="385"/>
    </row>
    <row r="18" spans="1:17" ht="15" thickTop="1" x14ac:dyDescent="0.2">
      <c r="A18" s="168"/>
      <c r="B18" s="58"/>
      <c r="C18" s="30" t="s">
        <v>23</v>
      </c>
      <c r="D18" s="30"/>
      <c r="E18" s="118">
        <f>SUM(E10:E17)</f>
        <v>576802</v>
      </c>
      <c r="F18" s="119">
        <f>SUM(F10:F17)</f>
        <v>819668.49999982538</v>
      </c>
      <c r="G18" s="193">
        <f>IF(ISERROR(F18/E18),0,F18/E18)</f>
        <v>1.421056965821591</v>
      </c>
      <c r="H18" s="118">
        <f>SUM(H10:H17)</f>
        <v>3964.7302</v>
      </c>
      <c r="I18" s="119">
        <f>SUM(I10:I17)</f>
        <v>5370.6516770000262</v>
      </c>
      <c r="J18" s="193">
        <f>IF(ISERROR(I18/H18),0,I18/H18)</f>
        <v>1.3546070996205559</v>
      </c>
      <c r="K18" s="118">
        <f>SUM(K10:K17)</f>
        <v>28259419.017090008</v>
      </c>
      <c r="L18" s="119">
        <f>SUM(L10:L17)</f>
        <v>42138301.75879889</v>
      </c>
      <c r="M18" s="193">
        <f>IF(ISERROR(L18/K18),0,L18/K18)</f>
        <v>1.4911241357550757</v>
      </c>
      <c r="N18" s="213">
        <f>INDEX('App B - Elect Spending'!A:T,MATCH('App A - Elect Impacts'!C18,'App B - Elect Spending'!B:B,0),MATCH("% Spent", 'App B - Elect Spending'!$8:$8,0))</f>
        <v>1.0521657634618802</v>
      </c>
      <c r="O18" s="28"/>
      <c r="P18" s="385"/>
      <c r="Q18" s="29"/>
    </row>
    <row r="19" spans="1:17" x14ac:dyDescent="0.2">
      <c r="A19" s="168"/>
      <c r="B19" s="57"/>
      <c r="C19" s="401" t="s">
        <v>24</v>
      </c>
      <c r="D19" s="401"/>
      <c r="E19" s="122"/>
      <c r="F19" s="120"/>
      <c r="G19" s="195"/>
      <c r="H19" s="122"/>
      <c r="I19" s="120"/>
      <c r="J19" s="195"/>
      <c r="K19" s="122"/>
      <c r="L19" s="120"/>
      <c r="M19" s="195"/>
      <c r="N19" s="214"/>
      <c r="O19" s="28"/>
      <c r="P19" s="385"/>
      <c r="Q19" s="29"/>
    </row>
    <row r="20" spans="1:17" s="29" customFormat="1" x14ac:dyDescent="0.2">
      <c r="A20" s="168"/>
      <c r="B20" s="59"/>
      <c r="C20" s="14"/>
      <c r="D20" s="162" t="s">
        <v>25</v>
      </c>
      <c r="E20" s="171">
        <v>153920</v>
      </c>
      <c r="F20" s="270">
        <f>INDEX('Appendix C - Measures'!$B:$P,MATCH('App A - Elect Impacts'!$D20,'Appendix C - Measures'!$B:$B,0),14)</f>
        <v>119522</v>
      </c>
      <c r="G20" s="170">
        <f t="shared" ref="G20:G24" si="3">IF(OR(E20="N/A",F20="N/A"),"N/A",IF(ISERROR(F20/E20),0,F20/E20))</f>
        <v>0.77652027027027026</v>
      </c>
      <c r="H20" s="171">
        <v>5559.6104000000014</v>
      </c>
      <c r="I20" s="169">
        <f>INDEX('Appendix C - Measures'!$B:$P,MATCH('App A - Elect Impacts'!$D20,'Appendix C - Measures'!$B:$B,0),11)</f>
        <v>5511.5679999999984</v>
      </c>
      <c r="J20" s="170">
        <f>IF(OR(H20="N/A",I20="N/A"),"N/A",IF(ISERROR(I20/H20),0,I20/H20))</f>
        <v>0.9913586750611153</v>
      </c>
      <c r="K20" s="171">
        <v>19628400.752617057</v>
      </c>
      <c r="L20" s="169">
        <f>INDEX('Appendix C - Measures'!$B:$P,MATCH('App A - Elect Impacts'!$D20,'Appendix C - Measures'!$B:$B,0),12)</f>
        <v>23575351.130000003</v>
      </c>
      <c r="M20" s="170">
        <f>IF(OR(K20="N/A",L20="N/A"),"N/A",IF(ISERROR(L20/K20),0,L20/K20))</f>
        <v>1.2010836454343687</v>
      </c>
      <c r="N20" s="212">
        <f>INDEX('App B - Elect Spending'!A:T,MATCH('App A - Elect Impacts'!D20,'App B - Elect Spending'!C:C,0),MATCH("% Spent", 'App B - Elect Spending'!$8:$8,0))</f>
        <v>0.95477370568078346</v>
      </c>
      <c r="O20" s="28"/>
      <c r="P20" s="385"/>
    </row>
    <row r="21" spans="1:17" s="29" customFormat="1" x14ac:dyDescent="0.2">
      <c r="A21" s="168"/>
      <c r="B21" s="59"/>
      <c r="C21" s="14"/>
      <c r="D21" s="24" t="s">
        <v>26</v>
      </c>
      <c r="E21" s="172">
        <v>315</v>
      </c>
      <c r="F21" s="270">
        <f>INDEX('Appendix C - Measures'!$B:$P,MATCH('App A - Elect Impacts'!$D21,'Appendix C - Measures'!$B:$B,0),14)</f>
        <v>278</v>
      </c>
      <c r="G21" s="170">
        <f t="shared" si="3"/>
        <v>0.88253968253968251</v>
      </c>
      <c r="H21" s="171">
        <v>1588.8339999999998</v>
      </c>
      <c r="I21" s="169">
        <f>INDEX('Appendix C - Measures'!$B:$P,MATCH('App A - Elect Impacts'!$D21,'Appendix C - Measures'!$B:$B,0),11)</f>
        <v>1853.0199999999988</v>
      </c>
      <c r="J21" s="170">
        <f>IF(OR(H21="N/A",I21="N/A"),"N/A",IF(ISERROR(I21/H21),0,I21/H21))</f>
        <v>1.1662766531934734</v>
      </c>
      <c r="K21" s="171">
        <v>6917911.5335847298</v>
      </c>
      <c r="L21" s="169">
        <f>INDEX('Appendix C - Measures'!$B:$P,MATCH('App A - Elect Impacts'!$D21,'Appendix C - Measures'!$B:$B,0),12)</f>
        <v>7587011.1299999999</v>
      </c>
      <c r="M21" s="170">
        <f>IF(OR(K21="N/A",L21="N/A"),"N/A",IF(ISERROR(L21/K21),0,L21/K21))</f>
        <v>1.0967198833299556</v>
      </c>
      <c r="N21" s="212">
        <f>INDEX('App B - Elect Spending'!A:T,MATCH('App A - Elect Impacts'!D21,'App B - Elect Spending'!C:C,0),MATCH("% Spent", 'App B - Elect Spending'!$8:$8,0))</f>
        <v>1.1547037257259483</v>
      </c>
      <c r="O21" s="28"/>
      <c r="P21" s="385"/>
    </row>
    <row r="22" spans="1:17" s="29" customFormat="1" x14ac:dyDescent="0.2">
      <c r="A22" s="168"/>
      <c r="B22" s="59"/>
      <c r="C22" s="14"/>
      <c r="D22" s="24" t="s">
        <v>27</v>
      </c>
      <c r="E22" s="173">
        <v>348</v>
      </c>
      <c r="F22" s="270">
        <f>INDEX('Appendix C - Measures'!$B:$P,MATCH('App A - Elect Impacts'!$D22,'Appendix C - Measures'!$B:$B,0),14)</f>
        <v>115</v>
      </c>
      <c r="G22" s="170">
        <f t="shared" si="3"/>
        <v>0.33045977011494254</v>
      </c>
      <c r="H22" s="171">
        <v>4292.0560000000005</v>
      </c>
      <c r="I22" s="169">
        <f>INDEX('Appendix C - Measures'!$B:$P,MATCH('App A - Elect Impacts'!$D22,'Appendix C - Measures'!$B:$B,0),11)</f>
        <v>2069.9559999999997</v>
      </c>
      <c r="J22" s="170">
        <f>IF(OR(H22="N/A",I22="N/A"),"N/A",IF(ISERROR(I22/H22),0,I22/H22))</f>
        <v>0.48227609332217458</v>
      </c>
      <c r="K22" s="171">
        <v>38290194.528746128</v>
      </c>
      <c r="L22" s="169">
        <f>INDEX('Appendix C - Measures'!$B:$P,MATCH('App A - Elect Impacts'!$D22,'Appendix C - Measures'!$B:$B,0),12)</f>
        <v>14797718</v>
      </c>
      <c r="M22" s="170">
        <f>IF(OR(K22="N/A",L22="N/A"),"N/A",IF(ISERROR(L22/K22),0,L22/K22))</f>
        <v>0.38646233538695407</v>
      </c>
      <c r="N22" s="212">
        <f>INDEX('App B - Elect Spending'!A:T,MATCH('App A - Elect Impacts'!D22,'App B - Elect Spending'!C:C,0),MATCH("% Spent", 'App B - Elect Spending'!$8:$8,0))</f>
        <v>0.38425326801351639</v>
      </c>
      <c r="O22" s="28"/>
      <c r="P22" s="385"/>
    </row>
    <row r="23" spans="1:17" s="29" customFormat="1" x14ac:dyDescent="0.2">
      <c r="A23" s="168"/>
      <c r="B23" s="59"/>
      <c r="C23" s="14"/>
      <c r="D23" s="24" t="s">
        <v>28</v>
      </c>
      <c r="E23" s="172">
        <v>40</v>
      </c>
      <c r="F23" s="270">
        <f>INDEX('Appendix C - Measures'!$B:$P,MATCH('App A - Elect Impacts'!$D23,'Appendix C - Measures'!$B:$B,0),14)</f>
        <v>54</v>
      </c>
      <c r="G23" s="170">
        <f t="shared" si="3"/>
        <v>1.35</v>
      </c>
      <c r="H23" s="171">
        <v>2206.9488000000001</v>
      </c>
      <c r="I23" s="169">
        <f>INDEX('Appendix C - Measures'!$B:$P,MATCH('App A - Elect Impacts'!$D23,'Appendix C - Measures'!$B:$B,0),11)</f>
        <v>4035.3</v>
      </c>
      <c r="J23" s="170">
        <f>IF(OR(H23="N/A",I23="N/A"),"N/A",IF(ISERROR(I23/H23),0,I23/H23))</f>
        <v>1.8284520238983342</v>
      </c>
      <c r="K23" s="171">
        <v>9143013.25589226</v>
      </c>
      <c r="L23" s="169">
        <f>INDEX('Appendix C - Measures'!$B:$P,MATCH('App A - Elect Impacts'!$D23,'Appendix C - Measures'!$B:$B,0),12)</f>
        <v>13298890</v>
      </c>
      <c r="M23" s="170">
        <f>IF(OR(K23="N/A",L23="N/A"),"N/A",IF(ISERROR(L23/K23),0,L23/K23))</f>
        <v>1.4545412576569836</v>
      </c>
      <c r="N23" s="212">
        <f>INDEX('App B - Elect Spending'!A:T,MATCH('App A - Elect Impacts'!D23,'App B - Elect Spending'!C:C,0),MATCH("% Spent", 'App B - Elect Spending'!$8:$8,0))</f>
        <v>2.8760255800501189</v>
      </c>
      <c r="O23" s="28"/>
      <c r="P23" s="385"/>
    </row>
    <row r="24" spans="1:17" s="29" customFormat="1" ht="15" thickBot="1" x14ac:dyDescent="0.25">
      <c r="A24" s="168"/>
      <c r="B24" s="59"/>
      <c r="C24" s="14"/>
      <c r="D24" s="402" t="s">
        <v>29</v>
      </c>
      <c r="E24" s="171">
        <v>19106</v>
      </c>
      <c r="F24" s="403">
        <f>INDEX('Appendix C - Measures'!$B:$P,MATCH('App A - Elect Impacts'!$D24,'Appendix C - Measures'!$B:$B,0),14)</f>
        <v>14469</v>
      </c>
      <c r="G24" s="175">
        <f t="shared" si="3"/>
        <v>0.75730137129697472</v>
      </c>
      <c r="H24" s="176">
        <v>1241.1941999999999</v>
      </c>
      <c r="I24" s="404">
        <f>INDEX('Appendix C - Measures'!$B:$P,MATCH('App A - Elect Impacts'!$D24,'Appendix C - Measures'!$B:$B,0),11)</f>
        <v>719.52999999999986</v>
      </c>
      <c r="J24" s="175">
        <f>IF(OR(H24="N/A",I24="N/A"),"N/A",IF(ISERROR(I24/H24),0,I24/H24))</f>
        <v>0.57970783298858464</v>
      </c>
      <c r="K24" s="176">
        <v>7991775.1274521481</v>
      </c>
      <c r="L24" s="404">
        <f>INDEX('Appendix C - Measures'!$B:$P,MATCH('App A - Elect Impacts'!$D24,'Appendix C - Measures'!$B:$B,0),12)</f>
        <v>6363886.410000002</v>
      </c>
      <c r="M24" s="175">
        <f>IF(OR(K24="N/A",L24="N/A"),"N/A",IF(ISERROR(L24/K24),0,L24/K24))</f>
        <v>0.79630448911653351</v>
      </c>
      <c r="N24" s="215">
        <f>INDEX('App B - Elect Spending'!A:T,MATCH('App A - Elect Impacts'!D24,'App B - Elect Spending'!C:C,0),MATCH("% Spent", 'App B - Elect Spending'!$8:$8,0))</f>
        <v>0.61140704301862636</v>
      </c>
      <c r="O24" s="28"/>
      <c r="P24" s="385"/>
    </row>
    <row r="25" spans="1:17" ht="15.75" thickTop="1" thickBot="1" x14ac:dyDescent="0.25">
      <c r="A25" s="168"/>
      <c r="B25" s="58"/>
      <c r="C25" s="30" t="s">
        <v>30</v>
      </c>
      <c r="D25" s="30"/>
      <c r="E25" s="146">
        <f>SUM(E20:E24)</f>
        <v>173729</v>
      </c>
      <c r="F25" s="121">
        <f>SUM(F20:F24)</f>
        <v>134438</v>
      </c>
      <c r="G25" s="198">
        <f>IF(ISERROR(F25/E25),0,F25/E25)</f>
        <v>0.77383741344277579</v>
      </c>
      <c r="H25" s="146">
        <f>SUM(H20:H24)</f>
        <v>14888.643400000001</v>
      </c>
      <c r="I25" s="121">
        <f>SUM(I20:I24)</f>
        <v>14189.373999999998</v>
      </c>
      <c r="J25" s="198">
        <f>IF(ISERROR(I25/H25),0,I25/H25)</f>
        <v>0.95303337038752622</v>
      </c>
      <c r="K25" s="146">
        <f>SUM(K20:K24)</f>
        <v>81971295.19829233</v>
      </c>
      <c r="L25" s="121">
        <f>SUM(L20:L24)</f>
        <v>65622856.670000009</v>
      </c>
      <c r="M25" s="198">
        <f>IF(ISERROR(L25/K25),0,L25/K25)</f>
        <v>0.80055898240055012</v>
      </c>
      <c r="N25" s="216">
        <f>INDEX('App B - Elect Spending'!A:T,MATCH('App A - Elect Impacts'!C25,'App B - Elect Spending'!B:B,0),MATCH("% Spent", 'App B - Elect Spending'!$8:$8,0))</f>
        <v>0.79980431042208522</v>
      </c>
      <c r="O25" s="28"/>
      <c r="P25" s="385"/>
      <c r="Q25" s="29"/>
    </row>
    <row r="26" spans="1:17" ht="15.75" thickTop="1" thickBot="1" x14ac:dyDescent="0.25">
      <c r="A26" s="168"/>
      <c r="B26" s="68" t="s">
        <v>31</v>
      </c>
      <c r="C26" s="31"/>
      <c r="D26" s="31"/>
      <c r="E26" s="147">
        <f>E18+E25</f>
        <v>750531</v>
      </c>
      <c r="F26" s="405">
        <f>F18+F25</f>
        <v>954106.49999982538</v>
      </c>
      <c r="G26" s="200">
        <f>IF(ISERROR(F26/E26),0,F26/E26)</f>
        <v>1.2712419606915975</v>
      </c>
      <c r="H26" s="147">
        <f>H18+H25</f>
        <v>18853.373599999999</v>
      </c>
      <c r="I26" s="405">
        <f>I18+I25</f>
        <v>19560.025677000023</v>
      </c>
      <c r="J26" s="200">
        <f>IF(ISERROR(I26/H26),0,I26/H26)</f>
        <v>1.0374814657574083</v>
      </c>
      <c r="K26" s="147">
        <f>K18+K25</f>
        <v>110230714.21538234</v>
      </c>
      <c r="L26" s="405">
        <f>L18+L25</f>
        <v>107761158.4287989</v>
      </c>
      <c r="M26" s="200">
        <f>IF(ISERROR(L26/K26),0,L26/K26)</f>
        <v>0.9775964820316948</v>
      </c>
      <c r="N26" s="217">
        <f>INDEX('App B - Elect Spending'!A:T,MATCH('App A - Elect Impacts'!B26,'App B - Elect Spending'!A:A,0),MATCH("% Spent", 'App B - Elect Spending'!$8:$8,0))</f>
        <v>0.88272565882553677</v>
      </c>
      <c r="O26" s="28"/>
      <c r="P26" s="385"/>
      <c r="Q26" s="29"/>
    </row>
    <row r="27" spans="1:17" ht="15" thickTop="1" x14ac:dyDescent="0.2">
      <c r="A27" s="168"/>
      <c r="B27" s="20"/>
      <c r="C27" s="20"/>
      <c r="D27" s="56"/>
      <c r="E27" s="148"/>
      <c r="F27" s="148"/>
      <c r="G27" s="201"/>
      <c r="H27" s="148"/>
      <c r="I27" s="148"/>
      <c r="J27" s="201"/>
      <c r="K27" s="148"/>
      <c r="L27" s="148"/>
      <c r="M27" s="201"/>
      <c r="N27" s="218"/>
      <c r="O27" s="28"/>
      <c r="P27" s="385"/>
      <c r="Q27" s="29"/>
    </row>
    <row r="28" spans="1:17" x14ac:dyDescent="0.2">
      <c r="A28" s="168"/>
      <c r="B28" s="61" t="s">
        <v>32</v>
      </c>
      <c r="C28" s="62"/>
      <c r="D28" s="62"/>
      <c r="E28" s="149"/>
      <c r="F28" s="406"/>
      <c r="G28" s="202"/>
      <c r="H28" s="149"/>
      <c r="I28" s="406"/>
      <c r="J28" s="202"/>
      <c r="K28" s="149"/>
      <c r="L28" s="406"/>
      <c r="M28" s="202"/>
      <c r="N28" s="219"/>
      <c r="O28" s="28"/>
      <c r="P28" s="385"/>
      <c r="Q28" s="29"/>
    </row>
    <row r="29" spans="1:17" x14ac:dyDescent="0.2">
      <c r="A29" s="168"/>
      <c r="B29" s="57"/>
      <c r="C29" s="13" t="s">
        <v>33</v>
      </c>
      <c r="D29" s="13"/>
      <c r="E29" s="150"/>
      <c r="F29" s="398"/>
      <c r="G29" s="204"/>
      <c r="H29" s="150"/>
      <c r="I29" s="398"/>
      <c r="J29" s="204"/>
      <c r="K29" s="150"/>
      <c r="L29" s="398"/>
      <c r="M29" s="204"/>
      <c r="N29" s="220"/>
      <c r="O29" s="28"/>
      <c r="P29" s="385"/>
      <c r="Q29" s="29"/>
    </row>
    <row r="30" spans="1:17" s="29" customFormat="1" x14ac:dyDescent="0.2">
      <c r="A30" s="168"/>
      <c r="B30" s="60"/>
      <c r="C30" s="17"/>
      <c r="D30" s="162" t="s">
        <v>34</v>
      </c>
      <c r="E30" s="117">
        <v>50000</v>
      </c>
      <c r="F30" s="177">
        <f>INDEX('Appendix C - Measures'!$B:$P,MATCH('App A - Elect Impacts'!$D30,'Appendix C - Measures'!$B:$B,0),14)</f>
        <v>38752</v>
      </c>
      <c r="G30" s="178">
        <f t="shared" ref="G30:G32" si="4">IF(OR(E30="N/A",F30="N/A"),"N/A",IF(ISERROR(F30/E30),0,F30/E30))</f>
        <v>0.77503999999999995</v>
      </c>
      <c r="H30" s="179">
        <v>40000</v>
      </c>
      <c r="I30" s="177">
        <f>INDEX('Appendix C - Measures'!$B:$P,MATCH('App A - Elect Impacts'!$D30,'Appendix C - Measures'!$B:$B,0),11)</f>
        <v>31001.599999999999</v>
      </c>
      <c r="J30" s="178">
        <f>IF(OR(H30="N/A",I30="N/A"),"N/A",IF(ISERROR(I30/H30),0,I30/H30))</f>
        <v>0.77503999999999995</v>
      </c>
      <c r="K30" s="179">
        <v>198619.72753499998</v>
      </c>
      <c r="L30" s="407">
        <f>INDEX('Appendix C - Measures'!$B:$P,MATCH('App A - Elect Impacts'!$D30,'Appendix C - Measures'!$B:$B,0),12)</f>
        <v>466891.2</v>
      </c>
      <c r="M30" s="178">
        <f>IF(OR(K30="N/A",L30="N/A"),"N/A",IF(ISERROR(L30/K30),0,L30/K30))</f>
        <v>2.3506788867068922</v>
      </c>
      <c r="N30" s="221">
        <f>INDEX('App B - Elect Spending'!A:T,MATCH('App A - Elect Impacts'!D30,'App B - Elect Spending'!C:C,0),MATCH("% Spent", 'App B - Elect Spending'!$8:$8,0))</f>
        <v>0.52119273015113032</v>
      </c>
      <c r="O30" s="28"/>
      <c r="P30" s="385"/>
    </row>
    <row r="31" spans="1:17" s="29" customFormat="1" x14ac:dyDescent="0.2">
      <c r="A31" s="168"/>
      <c r="B31" s="60"/>
      <c r="C31" s="17"/>
      <c r="D31" s="408" t="s">
        <v>35</v>
      </c>
      <c r="E31" s="117">
        <v>0</v>
      </c>
      <c r="F31" s="177">
        <f>INDEX('Appendix C - Measures'!$B:$P,MATCH('App A - Elect Impacts'!$D31,'Appendix C - Measures'!$B:$B,0),14)</f>
        <v>0</v>
      </c>
      <c r="G31" s="178">
        <f t="shared" si="4"/>
        <v>0</v>
      </c>
      <c r="H31" s="179">
        <v>0</v>
      </c>
      <c r="I31" s="177">
        <f>INDEX('Appendix C - Measures'!$B:$P,MATCH('App A - Elect Impacts'!$D31,'Appendix C - Measures'!$B:$B,0),11)</f>
        <v>0</v>
      </c>
      <c r="J31" s="178">
        <f>IF(OR(H31="N/A",I31="N/A"),"N/A",IF(ISERROR(I31/H31),0,I31/H31))</f>
        <v>0</v>
      </c>
      <c r="K31" s="179">
        <v>0</v>
      </c>
      <c r="L31" s="407">
        <f>INDEX('Appendix C - Measures'!$B:$P,MATCH('App A - Elect Impacts'!$D31,'Appendix C - Measures'!$B:$B,0),12)</f>
        <v>0</v>
      </c>
      <c r="M31" s="178">
        <f>IF(OR(K31="N/A",L31="N/A"),"N/A",IF(ISERROR(L31/K31),0,L31/K31))</f>
        <v>0</v>
      </c>
      <c r="N31" s="221">
        <f>INDEX('App B - Elect Spending'!A:T,MATCH('App A - Elect Impacts'!D31,'App B - Elect Spending'!C:C,0),MATCH("% Spent", 'App B - Elect Spending'!$8:$8,0))</f>
        <v>0.82665959017906587</v>
      </c>
      <c r="O31" s="28"/>
      <c r="P31" s="385"/>
    </row>
    <row r="32" spans="1:17" s="29" customFormat="1" ht="15" thickBot="1" x14ac:dyDescent="0.25">
      <c r="A32" s="168"/>
      <c r="B32" s="60"/>
      <c r="C32" s="17"/>
      <c r="D32" s="402" t="s">
        <v>36</v>
      </c>
      <c r="E32" s="117">
        <v>138</v>
      </c>
      <c r="F32" s="177">
        <f>INDEX('Appendix C - Measures'!$B:$P,MATCH('App A - Elect Impacts'!$D32,'Appendix C - Measures'!$B:$B,0),14)</f>
        <v>150</v>
      </c>
      <c r="G32" s="178">
        <f t="shared" si="4"/>
        <v>1.0869565217391304</v>
      </c>
      <c r="H32" s="179">
        <v>225000.0024</v>
      </c>
      <c r="I32" s="177">
        <f>INDEX('Appendix C - Measures'!$B:$P,MATCH('App A - Elect Impacts'!$D32,'Appendix C - Measures'!$B:$B,0),11)</f>
        <v>0</v>
      </c>
      <c r="J32" s="178">
        <f>IF(OR(H32="N/A",I32="N/A"),"N/A",IF(ISERROR(I32/H32),0,I32/H32))</f>
        <v>0</v>
      </c>
      <c r="K32" s="179">
        <v>4282758.6206896566</v>
      </c>
      <c r="L32" s="177">
        <f>INDEX('Appendix C - Measures'!$B:$P,MATCH('App A - Elect Impacts'!$D32,'Appendix C - Measures'!$B:$B,0),12)</f>
        <v>0</v>
      </c>
      <c r="M32" s="178">
        <f>IF(OR(K32="N/A",L32="N/A"),"N/A",IF(ISERROR(L32/K32),0,L32/K32))</f>
        <v>0</v>
      </c>
      <c r="N32" s="221">
        <f>INDEX('App B - Elect Spending'!A:T,MATCH('App A - Elect Impacts'!D32,'App B - Elect Spending'!C:C,0),MATCH("% Spent", 'App B - Elect Spending'!$8:$8,0))</f>
        <v>0.99444075058867054</v>
      </c>
      <c r="O32" s="28"/>
      <c r="P32" s="385"/>
    </row>
    <row r="33" spans="1:17" ht="15.75" thickTop="1" thickBot="1" x14ac:dyDescent="0.25">
      <c r="A33" s="168"/>
      <c r="B33" s="58"/>
      <c r="C33" s="30" t="s">
        <v>37</v>
      </c>
      <c r="D33" s="30"/>
      <c r="E33" s="79">
        <f>SUM(E30:E32)</f>
        <v>50138</v>
      </c>
      <c r="F33" s="119">
        <f>SUM(F30:F32)</f>
        <v>38902</v>
      </c>
      <c r="G33" s="193">
        <f>IF(ISERROR(F33/E33),0,F33/E33)</f>
        <v>0.77589852008456661</v>
      </c>
      <c r="H33" s="79">
        <f>SUM(H30:H32)</f>
        <v>265000.0024</v>
      </c>
      <c r="I33" s="119">
        <f>SUM(I30:I32)</f>
        <v>31001.599999999999</v>
      </c>
      <c r="J33" s="193">
        <f>IF(ISERROR(I33/H33),0,I33/H33)</f>
        <v>0.11698716875181432</v>
      </c>
      <c r="K33" s="79">
        <f>SUM(K30:K32)</f>
        <v>4481378.3482246567</v>
      </c>
      <c r="L33" s="119">
        <f>SUM(L30:L32)</f>
        <v>466891.2</v>
      </c>
      <c r="M33" s="193">
        <f>IF(ISERROR(L33/K33),0,L33/K33)</f>
        <v>0.10418473150899292</v>
      </c>
      <c r="N33" s="213">
        <f>INDEX('App B - Elect Spending'!A:T,MATCH('App A - Elect Impacts'!C33,'App B - Elect Spending'!B:B,0),MATCH("% Spent", 'App B - Elect Spending'!$8:$8,0))</f>
        <v>0.92522691817136671</v>
      </c>
      <c r="O33" s="28"/>
      <c r="P33" s="385"/>
      <c r="Q33" s="29"/>
    </row>
    <row r="34" spans="1:17" ht="15.75" thickTop="1" thickBot="1" x14ac:dyDescent="0.25">
      <c r="A34" s="168"/>
      <c r="B34" s="68" t="s">
        <v>38</v>
      </c>
      <c r="C34" s="31"/>
      <c r="D34" s="31"/>
      <c r="E34" s="152">
        <f>E33</f>
        <v>50138</v>
      </c>
      <c r="F34" s="405">
        <f>F33</f>
        <v>38902</v>
      </c>
      <c r="G34" s="200">
        <f>IF(ISERROR(F34/E34),0,F34/E34)</f>
        <v>0.77589852008456661</v>
      </c>
      <c r="H34" s="152">
        <f>H33</f>
        <v>265000.0024</v>
      </c>
      <c r="I34" s="405">
        <f>I33</f>
        <v>31001.599999999999</v>
      </c>
      <c r="J34" s="409">
        <f>IF(ISERROR(I34/H34),0,I34/H34)</f>
        <v>0.11698716875181432</v>
      </c>
      <c r="K34" s="152">
        <f>K33</f>
        <v>4481378.3482246567</v>
      </c>
      <c r="L34" s="405">
        <f>L33</f>
        <v>466891.2</v>
      </c>
      <c r="M34" s="200">
        <f>IF(ISERROR(L34/K34),0,L34/K34)</f>
        <v>0.10418473150899292</v>
      </c>
      <c r="N34" s="217">
        <f>INDEX('App B - Elect Spending'!A:T,MATCH('App A - Elect Impacts'!B34,'App B - Elect Spending'!A:A,0),MATCH("% Spent", 'App B - Elect Spending'!$8:$8,0))</f>
        <v>0.92522691817136671</v>
      </c>
      <c r="P34" s="385"/>
      <c r="Q34" s="29"/>
    </row>
    <row r="35" spans="1:17" ht="15" thickTop="1" x14ac:dyDescent="0.2">
      <c r="A35" s="168"/>
      <c r="B35" s="410"/>
      <c r="C35" s="410"/>
      <c r="D35" s="55"/>
      <c r="E35" s="164"/>
      <c r="F35" s="148"/>
      <c r="G35" s="201"/>
      <c r="H35" s="164"/>
      <c r="I35" s="148"/>
      <c r="J35" s="201"/>
      <c r="K35" s="164"/>
      <c r="L35" s="148"/>
      <c r="M35" s="201"/>
      <c r="N35" s="218"/>
      <c r="P35" s="385"/>
      <c r="Q35" s="29"/>
    </row>
    <row r="36" spans="1:17" x14ac:dyDescent="0.2">
      <c r="A36" s="168"/>
      <c r="B36" s="61" t="s">
        <v>39</v>
      </c>
      <c r="C36" s="62"/>
      <c r="D36" s="62"/>
      <c r="E36" s="165"/>
      <c r="F36" s="406"/>
      <c r="G36" s="202"/>
      <c r="H36" s="165"/>
      <c r="I36" s="406"/>
      <c r="J36" s="202"/>
      <c r="K36" s="165"/>
      <c r="L36" s="406"/>
      <c r="M36" s="202"/>
      <c r="N36" s="219"/>
      <c r="P36" s="385"/>
      <c r="Q36" s="29"/>
    </row>
    <row r="37" spans="1:17" x14ac:dyDescent="0.2">
      <c r="A37" s="168"/>
      <c r="B37" s="58"/>
      <c r="C37" s="13" t="s">
        <v>40</v>
      </c>
      <c r="D37" s="13"/>
      <c r="E37" s="166"/>
      <c r="F37" s="398"/>
      <c r="G37" s="204"/>
      <c r="H37" s="166"/>
      <c r="I37" s="398"/>
      <c r="J37" s="204"/>
      <c r="K37" s="166"/>
      <c r="L37" s="398"/>
      <c r="M37" s="204"/>
      <c r="N37" s="220"/>
      <c r="P37" s="385"/>
      <c r="Q37" s="29"/>
    </row>
    <row r="38" spans="1:17" x14ac:dyDescent="0.2">
      <c r="B38" s="58"/>
      <c r="C38" s="411"/>
      <c r="D38" s="23" t="s">
        <v>41</v>
      </c>
      <c r="E38" s="158">
        <v>0</v>
      </c>
      <c r="F38" s="180">
        <f>INDEX('Appendix C - Measures'!$B:$P,MATCH('App A - Elect Impacts'!$D38,'Appendix C - Measures'!$B:$B,0),14)</f>
        <v>0</v>
      </c>
      <c r="G38" s="181">
        <f t="shared" ref="G38:G42" si="5">IF(OR(E38="N/A",F38="N/A"),"N/A",IF(ISERROR(F38/E38),0,F38/E38))</f>
        <v>0</v>
      </c>
      <c r="H38" s="172">
        <v>0</v>
      </c>
      <c r="I38" s="180">
        <f>INDEX('Appendix C - Measures'!$B:$P,MATCH('App A - Elect Impacts'!$D38,'Appendix C - Measures'!$B:$B,0),11)</f>
        <v>0</v>
      </c>
      <c r="J38" s="181">
        <f t="shared" ref="J38:J41" si="6">IF(OR(H38="N/A",I38="N/A"),"N/A",IF(ISERROR(I38/H38),0,I38/H38))</f>
        <v>0</v>
      </c>
      <c r="K38" s="172">
        <v>0</v>
      </c>
      <c r="L38" s="180">
        <f>INDEX('Appendix C - Measures'!$B:$P,MATCH('App A - Elect Impacts'!$D38,'Appendix C - Measures'!$B:$B,0),12)</f>
        <v>0</v>
      </c>
      <c r="M38" s="182">
        <f t="shared" ref="M38:M42" si="7">IF(OR(K38="N/A",L38="N/A"),"N/A",IF(ISERROR(L38/K38),0,L38/K38))</f>
        <v>0</v>
      </c>
      <c r="N38" s="222">
        <f>INDEX('App B - Elect Spending'!A:T,MATCH('App A - Elect Impacts'!D38,'App B - Elect Spending'!C:C,0),MATCH("% Spent", 'App B - Elect Spending'!$8:$8,0))</f>
        <v>0.80891122793608516</v>
      </c>
      <c r="O38" s="28"/>
      <c r="P38" s="385"/>
      <c r="Q38" s="29"/>
    </row>
    <row r="39" spans="1:17" x14ac:dyDescent="0.2">
      <c r="B39" s="58"/>
      <c r="C39" s="411"/>
      <c r="D39" s="24" t="s">
        <v>42</v>
      </c>
      <c r="E39" s="158">
        <v>0</v>
      </c>
      <c r="F39" s="180">
        <f>INDEX('Appendix C - Measures'!$B:$P,MATCH('App A - Elect Impacts'!$D39,'Appendix C - Measures'!$B:$B,0),14)</f>
        <v>0</v>
      </c>
      <c r="G39" s="181">
        <f t="shared" si="5"/>
        <v>0</v>
      </c>
      <c r="H39" s="172">
        <v>0</v>
      </c>
      <c r="I39" s="180">
        <f>INDEX('Appendix C - Measures'!$B:$P,MATCH('App A - Elect Impacts'!$D39,'Appendix C - Measures'!$B:$B,0),11)</f>
        <v>0</v>
      </c>
      <c r="J39" s="181">
        <f t="shared" si="6"/>
        <v>0</v>
      </c>
      <c r="K39" s="172">
        <v>0</v>
      </c>
      <c r="L39" s="180">
        <f>INDEX('Appendix C - Measures'!$B:$P,MATCH('App A - Elect Impacts'!$D39,'Appendix C - Measures'!$B:$B,0),12)</f>
        <v>0</v>
      </c>
      <c r="M39" s="182">
        <f t="shared" si="7"/>
        <v>0</v>
      </c>
      <c r="N39" s="222" t="str">
        <f>INDEX('App B - Elect Spending'!A:T,MATCH('App A - Elect Impacts'!D39,'App B - Elect Spending'!C:C,0),MATCH("% Spent", 'App B - Elect Spending'!$8:$8,0))</f>
        <v/>
      </c>
      <c r="O39" s="28"/>
      <c r="P39" s="385"/>
      <c r="Q39" s="29"/>
    </row>
    <row r="40" spans="1:17" x14ac:dyDescent="0.2">
      <c r="B40" s="58"/>
      <c r="C40" s="411"/>
      <c r="D40" s="24" t="s">
        <v>43</v>
      </c>
      <c r="E40" s="158">
        <v>0</v>
      </c>
      <c r="F40" s="180">
        <f>INDEX('Appendix C - Measures'!$B:$P,MATCH('App A - Elect Impacts'!$D40,'Appendix C - Measures'!$B:$B,0),14)</f>
        <v>0</v>
      </c>
      <c r="G40" s="181">
        <f t="shared" si="5"/>
        <v>0</v>
      </c>
      <c r="H40" s="172">
        <v>0</v>
      </c>
      <c r="I40" s="180">
        <f>INDEX('Appendix C - Measures'!$B:$P,MATCH('App A - Elect Impacts'!$D40,'Appendix C - Measures'!$B:$B,0),11)</f>
        <v>0</v>
      </c>
      <c r="J40" s="181">
        <f t="shared" si="6"/>
        <v>0</v>
      </c>
      <c r="K40" s="172">
        <v>0</v>
      </c>
      <c r="L40" s="180">
        <f>INDEX('Appendix C - Measures'!$B:$P,MATCH('App A - Elect Impacts'!$D40,'Appendix C - Measures'!$B:$B,0),12)</f>
        <v>0</v>
      </c>
      <c r="M40" s="182">
        <f t="shared" si="7"/>
        <v>0</v>
      </c>
      <c r="N40" s="222" t="str">
        <f>INDEX('App B - Elect Spending'!A:T,MATCH('App A - Elect Impacts'!D40,'App B - Elect Spending'!C:C,0),MATCH("% Spent", 'App B - Elect Spending'!$8:$8,0))</f>
        <v/>
      </c>
      <c r="O40" s="28"/>
      <c r="P40" s="385"/>
      <c r="Q40" s="29"/>
    </row>
    <row r="41" spans="1:17" s="29" customFormat="1" x14ac:dyDescent="0.2">
      <c r="B41" s="60"/>
      <c r="C41" s="17"/>
      <c r="D41" s="16" t="s">
        <v>44</v>
      </c>
      <c r="E41" s="158">
        <v>0</v>
      </c>
      <c r="F41" s="180">
        <f>INDEX('Appendix C - Measures'!$B:$P,MATCH('App A - Elect Impacts'!$D41,'Appendix C - Measures'!$B:$B,0),14)</f>
        <v>0</v>
      </c>
      <c r="G41" s="181">
        <f t="shared" si="5"/>
        <v>0</v>
      </c>
      <c r="H41" s="172">
        <v>0</v>
      </c>
      <c r="I41" s="180">
        <f>INDEX('Appendix C - Measures'!$B:$P,MATCH('App A - Elect Impacts'!$D41,'Appendix C - Measures'!$B:$B,0),11)</f>
        <v>0</v>
      </c>
      <c r="J41" s="170">
        <f t="shared" si="6"/>
        <v>0</v>
      </c>
      <c r="K41" s="172">
        <v>0</v>
      </c>
      <c r="L41" s="180">
        <f>INDEX('Appendix C - Measures'!$B:$P,MATCH('App A - Elect Impacts'!$D41,'Appendix C - Measures'!$B:$B,0),12)</f>
        <v>0</v>
      </c>
      <c r="M41" s="170">
        <f t="shared" si="7"/>
        <v>0</v>
      </c>
      <c r="N41" s="212">
        <f>INDEX('App B - Elect Spending'!A:T,MATCH('App A - Elect Impacts'!D41,'App B - Elect Spending'!C:C,0),MATCH("% Spent", 'App B - Elect Spending'!$8:$8,0))</f>
        <v>0.226813356140947</v>
      </c>
      <c r="P41" s="385"/>
    </row>
    <row r="42" spans="1:17" ht="15" thickBot="1" x14ac:dyDescent="0.25">
      <c r="B42" s="58"/>
      <c r="C42" s="411"/>
      <c r="D42" s="24" t="s">
        <v>45</v>
      </c>
      <c r="E42" s="158">
        <v>0</v>
      </c>
      <c r="F42" s="180">
        <f>INDEX('Appendix C - Measures'!$B:$P,MATCH('App A - Elect Impacts'!$D42,'Appendix C - Measures'!$B:$B,0),14)</f>
        <v>0</v>
      </c>
      <c r="G42" s="181">
        <f t="shared" si="5"/>
        <v>0</v>
      </c>
      <c r="H42" s="172">
        <v>0</v>
      </c>
      <c r="I42" s="180">
        <f>INDEX('Appendix C - Measures'!$B:$P,MATCH('App A - Elect Impacts'!$D42,'Appendix C - Measures'!$B:$B,0),11)</f>
        <v>0</v>
      </c>
      <c r="J42" s="181">
        <f>IF(OR(H42="N/A",I42="N/A"),"N/A",IF(ISERROR(I42/H42),0,I42/H42))</f>
        <v>0</v>
      </c>
      <c r="K42" s="172">
        <v>0</v>
      </c>
      <c r="L42" s="180">
        <f>INDEX('Appendix C - Measures'!$B:$P,MATCH('App A - Elect Impacts'!$D42,'Appendix C - Measures'!$B:$B,0),12)</f>
        <v>0</v>
      </c>
      <c r="M42" s="182">
        <f t="shared" si="7"/>
        <v>0</v>
      </c>
      <c r="N42" s="222">
        <f>INDEX('App B - Elect Spending'!A:T,MATCH('App A - Elect Impacts'!D42,'App B - Elect Spending'!C:C,0),MATCH("% Spent", 'App B - Elect Spending'!$8:$8,0))</f>
        <v>0.19273049904900741</v>
      </c>
      <c r="P42" s="385"/>
      <c r="Q42" s="29"/>
    </row>
    <row r="43" spans="1:17" ht="15.75" thickTop="1" thickBot="1" x14ac:dyDescent="0.25">
      <c r="B43" s="58"/>
      <c r="C43" s="30" t="s">
        <v>46</v>
      </c>
      <c r="D43" s="30"/>
      <c r="E43" s="79">
        <f>SUM(E38:E42)</f>
        <v>0</v>
      </c>
      <c r="F43" s="183">
        <f>SUM(F38:F42)</f>
        <v>0</v>
      </c>
      <c r="G43" s="184">
        <f>IF(ISERROR(F43/E43),0,F43/E43)</f>
        <v>0</v>
      </c>
      <c r="H43" s="185">
        <f>SUM(H38:H42)</f>
        <v>0</v>
      </c>
      <c r="I43" s="183">
        <f>SUM(I38:I42)</f>
        <v>0</v>
      </c>
      <c r="J43" s="184">
        <f>IF(ISERROR(I43/H43),0,I43/H43)</f>
        <v>0</v>
      </c>
      <c r="K43" s="185">
        <f>SUM(K38:K42)</f>
        <v>0</v>
      </c>
      <c r="L43" s="183">
        <f>SUM(L38:L42)</f>
        <v>0</v>
      </c>
      <c r="M43" s="184">
        <f>IF(ISERROR(L43/K43),0,L43/K43)</f>
        <v>0</v>
      </c>
      <c r="N43" s="213">
        <f>INDEX('App B - Elect Spending'!A:T,MATCH('App A - Elect Impacts'!C43,'App B - Elect Spending'!B:B,0),MATCH("% Spent", 'App B - Elect Spending'!$8:$8,0))</f>
        <v>0.44187706206607613</v>
      </c>
      <c r="P43" s="385"/>
      <c r="Q43" s="29"/>
    </row>
    <row r="44" spans="1:17" ht="15.75" thickTop="1" thickBot="1" x14ac:dyDescent="0.25">
      <c r="B44" s="68" t="s">
        <v>47</v>
      </c>
      <c r="C44" s="31"/>
      <c r="D44" s="31"/>
      <c r="E44" s="152">
        <f>E43</f>
        <v>0</v>
      </c>
      <c r="F44" s="186">
        <f>F43</f>
        <v>0</v>
      </c>
      <c r="G44" s="187">
        <f>IF(ISERROR(F44/E44),0,F44/E44)</f>
        <v>0</v>
      </c>
      <c r="H44" s="188">
        <f>H43</f>
        <v>0</v>
      </c>
      <c r="I44" s="186">
        <f>I43</f>
        <v>0</v>
      </c>
      <c r="J44" s="187">
        <f>IF(ISERROR(I44/H44),0,I44/H44)</f>
        <v>0</v>
      </c>
      <c r="K44" s="188">
        <f>K43</f>
        <v>0</v>
      </c>
      <c r="L44" s="186">
        <f>L43</f>
        <v>0</v>
      </c>
      <c r="M44" s="187">
        <f>IF(ISERROR(L44/K44),0,L44/K44)</f>
        <v>0</v>
      </c>
      <c r="N44" s="217">
        <f>INDEX('App B - Elect Spending'!A:T,MATCH('App A - Elect Impacts'!B44,'App B - Elect Spending'!A:A,0),MATCH("% Spent", 'App B - Elect Spending'!$8:$8,0))</f>
        <v>0.44187706206607613</v>
      </c>
      <c r="P44" s="385"/>
      <c r="Q44" s="29"/>
    </row>
    <row r="45" spans="1:17" ht="15.75" thickTop="1" thickBot="1" x14ac:dyDescent="0.25">
      <c r="B45" s="410"/>
      <c r="C45" s="410"/>
      <c r="D45" s="55"/>
      <c r="E45" s="148"/>
      <c r="F45" s="148"/>
      <c r="G45" s="201"/>
      <c r="H45" s="148"/>
      <c r="I45" s="148"/>
      <c r="J45" s="201"/>
      <c r="K45" s="148"/>
      <c r="L45" s="148"/>
      <c r="M45" s="201"/>
      <c r="N45" s="218"/>
      <c r="P45" s="385"/>
      <c r="Q45" s="29"/>
    </row>
    <row r="46" spans="1:17" s="32" customFormat="1" ht="15.75" thickTop="1" thickBot="1" x14ac:dyDescent="0.25">
      <c r="B46" s="33" t="s">
        <v>48</v>
      </c>
      <c r="C46" s="34"/>
      <c r="D46" s="34"/>
      <c r="E46" s="151">
        <f>E26+E44+E34</f>
        <v>800669</v>
      </c>
      <c r="F46" s="412">
        <f>F26+F44+F34</f>
        <v>993008.49999982538</v>
      </c>
      <c r="G46" s="211">
        <f>F46/E46</f>
        <v>1.2402234881078515</v>
      </c>
      <c r="H46" s="151">
        <f>H26+H44+H34</f>
        <v>283853.37599999999</v>
      </c>
      <c r="I46" s="412">
        <f>I26+I44+I34</f>
        <v>50561.625677000018</v>
      </c>
      <c r="J46" s="211">
        <f>I46/H46</f>
        <v>0.17812585634704595</v>
      </c>
      <c r="K46" s="151">
        <f>K26+K44+K34</f>
        <v>114712092.56360699</v>
      </c>
      <c r="L46" s="412">
        <f>L26+L44+L34</f>
        <v>108228049.6287989</v>
      </c>
      <c r="M46" s="413">
        <f>L46/K46</f>
        <v>0.94347550646229617</v>
      </c>
      <c r="N46" s="223">
        <f>INDEX('App B - Elect Spending'!A:T,MATCH('App A - Elect Impacts'!B46,'App B - Elect Spending'!A:A,0),MATCH("% Spent", 'App B - Elect Spending'!$8:$8,0))</f>
        <v>0.86822388294627595</v>
      </c>
      <c r="P46" s="386"/>
      <c r="Q46" s="29"/>
    </row>
    <row r="47" spans="1:17" ht="15" thickTop="1" x14ac:dyDescent="0.2"/>
    <row r="48" spans="1:17" ht="15" thickBot="1" x14ac:dyDescent="0.25"/>
    <row r="49" spans="2:13" ht="15.75" thickBot="1" x14ac:dyDescent="0.25">
      <c r="B49" s="558" t="s">
        <v>49</v>
      </c>
      <c r="C49" s="559"/>
      <c r="D49" s="559"/>
      <c r="E49" s="559"/>
      <c r="F49" s="559"/>
      <c r="G49" s="559"/>
      <c r="H49" s="559"/>
      <c r="I49" s="559"/>
      <c r="J49" s="560"/>
      <c r="K49" s="387" t="s">
        <v>50</v>
      </c>
      <c r="L49" s="300" t="s">
        <v>51</v>
      </c>
      <c r="M49" s="301" t="s">
        <v>52</v>
      </c>
    </row>
    <row r="50" spans="2:13" ht="15" x14ac:dyDescent="0.25">
      <c r="B50" s="302" t="s">
        <v>53</v>
      </c>
      <c r="C50" s="303"/>
      <c r="D50" s="304"/>
      <c r="E50" s="304"/>
      <c r="F50" s="304"/>
      <c r="G50" s="304"/>
      <c r="H50" s="304"/>
      <c r="I50" s="304"/>
      <c r="J50" s="304"/>
      <c r="K50" s="305" t="s">
        <v>54</v>
      </c>
      <c r="L50" s="306">
        <v>13830183739.360001</v>
      </c>
      <c r="M50" s="307" t="s">
        <v>54</v>
      </c>
    </row>
    <row r="51" spans="2:13" ht="15.75" thickBot="1" x14ac:dyDescent="0.3">
      <c r="B51" s="308" t="s">
        <v>55</v>
      </c>
      <c r="C51" s="309"/>
      <c r="D51" s="310"/>
      <c r="E51" s="310"/>
      <c r="F51" s="310"/>
      <c r="G51" s="310"/>
      <c r="H51" s="310"/>
      <c r="I51" s="310"/>
      <c r="J51" s="310"/>
      <c r="K51" s="311" t="s">
        <v>54</v>
      </c>
      <c r="L51" s="312">
        <f>L46/L50</f>
        <v>7.8254961516373324E-3</v>
      </c>
      <c r="M51" s="313" t="s">
        <v>54</v>
      </c>
    </row>
    <row r="52" spans="2:13" ht="15" thickBot="1" x14ac:dyDescent="0.25"/>
    <row r="53" spans="2:13" ht="15.75" thickBot="1" x14ac:dyDescent="0.3">
      <c r="B53" s="314"/>
      <c r="C53" s="314"/>
      <c r="D53" s="315"/>
      <c r="E53" s="316" t="s">
        <v>3</v>
      </c>
      <c r="F53" s="317"/>
      <c r="G53" s="318"/>
      <c r="H53" s="319" t="s">
        <v>4</v>
      </c>
      <c r="I53" s="320"/>
      <c r="J53" s="321"/>
      <c r="K53" s="316" t="s">
        <v>5</v>
      </c>
      <c r="L53" s="317"/>
      <c r="M53" s="318"/>
    </row>
    <row r="54" spans="2:13" ht="27" thickTop="1" thickBot="1" x14ac:dyDescent="0.25">
      <c r="B54" s="322" t="s">
        <v>56</v>
      </c>
      <c r="C54" s="323"/>
      <c r="D54" s="323"/>
      <c r="E54" s="324" t="s">
        <v>9</v>
      </c>
      <c r="F54" s="324" t="s">
        <v>10</v>
      </c>
      <c r="G54" s="325" t="s">
        <v>57</v>
      </c>
      <c r="H54" s="324" t="s">
        <v>9</v>
      </c>
      <c r="I54" s="324" t="s">
        <v>10</v>
      </c>
      <c r="J54" s="325" t="s">
        <v>57</v>
      </c>
      <c r="K54" s="324" t="s">
        <v>9</v>
      </c>
      <c r="L54" s="324" t="s">
        <v>10</v>
      </c>
      <c r="M54" s="325" t="s">
        <v>57</v>
      </c>
    </row>
    <row r="55" spans="2:13" ht="15" thickTop="1" x14ac:dyDescent="0.2">
      <c r="B55" s="414" t="s">
        <v>58</v>
      </c>
      <c r="C55" s="415"/>
      <c r="D55" s="415"/>
      <c r="E55" s="416">
        <f>IF(ISERROR(VALUE(E18)),0,E18)+IF(ISERROR(VALUE(E30)),0,E30)+IF(ISERROR(VALUE(E31)),0,E31)</f>
        <v>626802</v>
      </c>
      <c r="F55" s="416">
        <f>IF(ISERROR(VALUE(F18)),0,F18)+IF(ISERROR(VALUE(F30)),0,F30)+IF(ISERROR(VALUE(F31)),0,F31)</f>
        <v>858420.49999982538</v>
      </c>
      <c r="G55" s="417">
        <f t="shared" ref="G55:G56" si="8">IF(E55 =0,"N/A", (F55-E55)/E55)</f>
        <v>0.36952418786127894</v>
      </c>
      <c r="H55" s="416">
        <f t="shared" ref="H55:I55" si="9">IF(ISERROR(VALUE(H18)),0,H18)+IF(ISERROR(VALUE(H30)),0,H30)+IF(ISERROR(VALUE(H31)),0,H31)</f>
        <v>43964.730199999998</v>
      </c>
      <c r="I55" s="416">
        <f t="shared" si="9"/>
        <v>36372.251677000022</v>
      </c>
      <c r="J55" s="417">
        <f t="shared" ref="J55:J56" si="10">IF(H55 =0,"N/A", (I55-H55)/H55)</f>
        <v>-0.17269475983273466</v>
      </c>
      <c r="K55" s="416">
        <f>IF(ISERROR(VALUE(K18)),0,K18)+IF(ISERROR(VALUE(K30)),0,K30)+IF(ISERROR(VALUE(K31)),0,K31)</f>
        <v>28458038.744625006</v>
      </c>
      <c r="L55" s="416">
        <f t="shared" ref="L55" si="11">IF(ISERROR(VALUE(L18)),0,L18)+IF(ISERROR(VALUE(L30)),0,L30)+IF(ISERROR(VALUE(L31)),0,L31)</f>
        <v>42605192.958798893</v>
      </c>
      <c r="M55" s="417">
        <f>IF(K55 =0,"N/A", (L55-K55)/K55)</f>
        <v>0.49712330287855561</v>
      </c>
    </row>
    <row r="56" spans="2:13" x14ac:dyDescent="0.2">
      <c r="B56" s="414" t="s">
        <v>59</v>
      </c>
      <c r="C56" s="415"/>
      <c r="D56" s="415"/>
      <c r="E56" s="416">
        <f>IF(ISERROR(VALUE(E25)),0,E25)+IF(ISERROR(VALUE(E32)),0,E32)</f>
        <v>173867</v>
      </c>
      <c r="F56" s="416">
        <f>IF(ISERROR(VALUE(F25)),0,F25)+IF(ISERROR(VALUE(F32)),0,F32)</f>
        <v>134588</v>
      </c>
      <c r="G56" s="417">
        <f t="shared" si="8"/>
        <v>-0.22591406074758291</v>
      </c>
      <c r="H56" s="416">
        <f t="shared" ref="H56:I56" si="12">IF(ISERROR(VALUE(H25)),0,H25)+IF(ISERROR(VALUE(H32)),0,H32)</f>
        <v>239888.6458</v>
      </c>
      <c r="I56" s="416">
        <f t="shared" si="12"/>
        <v>14189.373999999998</v>
      </c>
      <c r="J56" s="417">
        <f t="shared" si="10"/>
        <v>-0.94085016423899459</v>
      </c>
      <c r="K56" s="416">
        <f t="shared" ref="K56:L56" si="13">IF(ISERROR(VALUE(K25)),0,K25)+IF(ISERROR(VALUE(K32)),0,K32)</f>
        <v>86254053.81898199</v>
      </c>
      <c r="L56" s="416">
        <f t="shared" si="13"/>
        <v>65622856.670000009</v>
      </c>
      <c r="M56" s="417">
        <f t="shared" ref="M56" si="14">IF(K56 =0,"N/A", (L56-K56)/K56)</f>
        <v>-0.23919104361494553</v>
      </c>
    </row>
    <row r="57" spans="2:13" ht="15" thickBot="1" x14ac:dyDescent="0.25">
      <c r="B57" s="326" t="s">
        <v>39</v>
      </c>
      <c r="C57" s="327"/>
      <c r="D57" s="327"/>
      <c r="E57" s="328">
        <f>IF(ISERROR(VALUE(E44)),0,E44)</f>
        <v>0</v>
      </c>
      <c r="F57" s="328">
        <f>IF(ISERROR(VALUE(F44)),0,F44)</f>
        <v>0</v>
      </c>
      <c r="G57" s="329" t="str">
        <f>IF(E57 =0,"N/A", (F57-E57)/E57)</f>
        <v>N/A</v>
      </c>
      <c r="H57" s="328">
        <f t="shared" ref="H57:I57" si="15">IF(ISERROR(VALUE(H44)),0,H44)</f>
        <v>0</v>
      </c>
      <c r="I57" s="328">
        <f t="shared" si="15"/>
        <v>0</v>
      </c>
      <c r="J57" s="329" t="str">
        <f>IF(H57 =0,"N/A", (I57-H57)/H57)</f>
        <v>N/A</v>
      </c>
      <c r="K57" s="328">
        <f t="shared" ref="K57:L57" si="16">IF(ISERROR(VALUE(K44)),0,K44)</f>
        <v>0</v>
      </c>
      <c r="L57" s="328">
        <f t="shared" si="16"/>
        <v>0</v>
      </c>
      <c r="M57" s="329" t="str">
        <f>IF(K57 =0,"N/A", (L57-K57)/K57)</f>
        <v>N/A</v>
      </c>
    </row>
    <row r="58" spans="2:13" ht="15" thickTop="1" x14ac:dyDescent="0.2">
      <c r="B58" s="330" t="s">
        <v>60</v>
      </c>
      <c r="C58" s="331"/>
      <c r="D58" s="331"/>
      <c r="E58" s="416">
        <f>SUM(E55:E57)</f>
        <v>800669</v>
      </c>
      <c r="F58" s="416">
        <f>SUM(F55:F57)</f>
        <v>993008.49999982538</v>
      </c>
      <c r="G58" s="417">
        <f>IF(E58 =0,"N/A", (F58-E58)/E58)</f>
        <v>0.24022348810785152</v>
      </c>
      <c r="H58" s="416">
        <f t="shared" ref="H58:I58" si="17">SUM(H55:H57)</f>
        <v>283853.37599999999</v>
      </c>
      <c r="I58" s="416">
        <f t="shared" si="17"/>
        <v>50561.625677000018</v>
      </c>
      <c r="J58" s="417">
        <f t="shared" ref="J58" si="18">IF(H58 =0,"N/A", (I58-H58)/H58)</f>
        <v>-0.82187414365295397</v>
      </c>
      <c r="K58" s="416">
        <f t="shared" ref="K58:L58" si="19">SUM(K55:K57)</f>
        <v>114712092.56360699</v>
      </c>
      <c r="L58" s="416">
        <f t="shared" si="19"/>
        <v>108228049.6287989</v>
      </c>
      <c r="M58" s="417">
        <f t="shared" ref="M58" si="20">IF(K58 =0,"N/A", (L58-K58)/K58)</f>
        <v>-5.6524493537703856E-2</v>
      </c>
    </row>
  </sheetData>
  <sheetProtection sheet="1" objects="1" scenarios="1"/>
  <mergeCells count="5">
    <mergeCell ref="B3:M3"/>
    <mergeCell ref="B2:M2"/>
    <mergeCell ref="B4:M4"/>
    <mergeCell ref="B1:M1"/>
    <mergeCell ref="B49:J49"/>
  </mergeCells>
  <phoneticPr fontId="12" type="noConversion"/>
  <printOptions horizontalCentered="1"/>
  <pageMargins left="0.25" right="0.25" top="0.25" bottom="0.5" header="0.25" footer="0.25"/>
  <pageSetup scale="61" orientation="landscape" r:id="rId1"/>
  <headerFooter alignWithMargins="0">
    <oddFooter>&amp;LIPL Annual Report&amp;RPage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D73F-F639-4663-9AFA-3BC1FC05F65B}">
  <sheetPr>
    <tabColor indexed="48"/>
    <pageSetUpPr fitToPage="1"/>
  </sheetPr>
  <dimension ref="A2:P33"/>
  <sheetViews>
    <sheetView showGridLines="0" tabSelected="1" zoomScaleNormal="100" zoomScaleSheetLayoutView="100" workbookViewId="0">
      <selection sqref="A1:XFD1"/>
    </sheetView>
  </sheetViews>
  <sheetFormatPr defaultColWidth="9.140625" defaultRowHeight="12.75" x14ac:dyDescent="0.2"/>
  <cols>
    <col min="1" max="1" style="70" width="9.140625" collapsed="false"/>
    <col min="2" max="2" customWidth="true" style="70" width="11.5703125" collapsed="false"/>
    <col min="3" max="3" customWidth="true" style="70" width="12.5703125" collapsed="false"/>
    <col min="4" max="4" customWidth="true" style="70" width="14.42578125" collapsed="false"/>
    <col min="5" max="5" customWidth="true" style="70" width="12.7109375" collapsed="false"/>
    <col min="6" max="6" customWidth="true" style="70" width="11.0" collapsed="false"/>
    <col min="7" max="7" customWidth="true" style="70" width="16.140625" collapsed="false"/>
    <col min="8" max="8" bestFit="true" customWidth="true" style="70" width="12.42578125" collapsed="false"/>
    <col min="9" max="10" customWidth="true" style="70" width="11.0" collapsed="false"/>
    <col min="11" max="11" customWidth="true" style="70" width="11.28515625" collapsed="false"/>
    <col min="12" max="12" customWidth="true" style="70" width="13.5703125" collapsed="false"/>
    <col min="13" max="13" customWidth="true" hidden="true" style="70" width="11.140625" collapsed="false"/>
    <col min="14" max="14" customWidth="true" style="70" width="13.7109375" collapsed="false"/>
    <col min="15" max="15" bestFit="true" customWidth="true" style="70" width="11.140625" collapsed="false"/>
    <col min="16" max="16384" style="70" width="9.140625" collapsed="false"/>
  </cols>
  <sheetData>
    <row r="2" spans="1:16" ht="15.75" x14ac:dyDescent="0.25">
      <c r="A2" s="581" t="s">
        <v>410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4" spans="1:16" ht="15.75" x14ac:dyDescent="0.25">
      <c r="A4" s="69" t="s">
        <v>435</v>
      </c>
      <c r="B4" s="288"/>
      <c r="C4" s="288"/>
      <c r="D4" s="288"/>
    </row>
    <row r="6" spans="1:16" ht="33.75" customHeight="1" x14ac:dyDescent="0.2">
      <c r="A6" s="582" t="s">
        <v>91</v>
      </c>
      <c r="B6" s="583" t="s">
        <v>412</v>
      </c>
      <c r="C6" s="533"/>
      <c r="D6" s="583" t="s">
        <v>414</v>
      </c>
      <c r="E6" s="582" t="s">
        <v>418</v>
      </c>
      <c r="F6" s="592" t="s">
        <v>427</v>
      </c>
      <c r="G6" s="592"/>
      <c r="H6" s="592"/>
      <c r="I6" s="592" t="s">
        <v>436</v>
      </c>
      <c r="J6" s="592"/>
      <c r="K6" s="592"/>
      <c r="L6" s="582" t="s">
        <v>437</v>
      </c>
      <c r="M6" s="582"/>
      <c r="N6" s="582"/>
      <c r="O6" s="510" t="s">
        <v>438</v>
      </c>
    </row>
    <row r="7" spans="1:16" ht="39.75" customHeight="1" x14ac:dyDescent="0.2">
      <c r="A7" s="582"/>
      <c r="B7" s="584"/>
      <c r="C7" s="388" t="s">
        <v>439</v>
      </c>
      <c r="D7" s="584"/>
      <c r="E7" s="582"/>
      <c r="F7" s="510" t="s">
        <v>440</v>
      </c>
      <c r="G7" s="510" t="s">
        <v>441</v>
      </c>
      <c r="H7" s="512" t="s">
        <v>442</v>
      </c>
      <c r="I7" s="512" t="s">
        <v>423</v>
      </c>
      <c r="J7" s="512" t="s">
        <v>428</v>
      </c>
      <c r="K7" s="512" t="s">
        <v>424</v>
      </c>
      <c r="L7" s="510" t="s">
        <v>428</v>
      </c>
      <c r="M7" s="534"/>
      <c r="N7" s="512" t="s">
        <v>424</v>
      </c>
      <c r="O7" s="510" t="s">
        <v>443</v>
      </c>
    </row>
    <row r="8" spans="1:16" ht="14.45" customHeight="1" x14ac:dyDescent="0.2">
      <c r="A8" s="510"/>
      <c r="B8" s="388">
        <v>1</v>
      </c>
      <c r="C8" s="388">
        <v>2</v>
      </c>
      <c r="D8" s="388">
        <v>3</v>
      </c>
      <c r="E8" s="388">
        <v>4</v>
      </c>
      <c r="F8" s="388">
        <v>5</v>
      </c>
      <c r="G8" s="388">
        <v>6</v>
      </c>
      <c r="H8" s="388">
        <v>7</v>
      </c>
      <c r="I8" s="388">
        <v>8</v>
      </c>
      <c r="J8" s="388">
        <v>9</v>
      </c>
      <c r="K8" s="388">
        <v>10</v>
      </c>
      <c r="L8" s="510">
        <v>11</v>
      </c>
      <c r="M8" s="535"/>
      <c r="N8" s="510">
        <v>12</v>
      </c>
      <c r="O8" s="510">
        <v>13</v>
      </c>
    </row>
    <row r="9" spans="1:16" s="278" customFormat="1" x14ac:dyDescent="0.2">
      <c r="A9" s="536">
        <v>2014</v>
      </c>
      <c r="B9" s="537">
        <v>174</v>
      </c>
      <c r="C9" s="538">
        <v>242673</v>
      </c>
      <c r="D9" s="537">
        <v>3</v>
      </c>
      <c r="E9" s="538">
        <v>-18361</v>
      </c>
      <c r="F9" s="539">
        <v>75.30610060367944</v>
      </c>
      <c r="G9" s="540">
        <v>23600417.302017398</v>
      </c>
      <c r="H9" s="540">
        <v>-1382695.3131841582</v>
      </c>
      <c r="I9" s="541">
        <v>0.22197690307534323</v>
      </c>
      <c r="J9" s="542">
        <v>53867.801000002772</v>
      </c>
      <c r="K9" s="540">
        <v>-4075.7179173663772</v>
      </c>
      <c r="L9" s="543">
        <v>12033154.040015038</v>
      </c>
      <c r="M9" s="540"/>
      <c r="N9" s="543">
        <v>-910446.32624443644</v>
      </c>
      <c r="O9" s="540">
        <v>23654285.103017401</v>
      </c>
      <c r="P9" s="298"/>
    </row>
    <row r="10" spans="1:16" s="278" customFormat="1" x14ac:dyDescent="0.2">
      <c r="A10" s="536">
        <v>2015</v>
      </c>
      <c r="B10" s="537">
        <v>175</v>
      </c>
      <c r="C10" s="538">
        <v>233825</v>
      </c>
      <c r="D10" s="537">
        <f t="shared" ref="D10:E14" si="0">B10-B9</f>
        <v>1</v>
      </c>
      <c r="E10" s="538">
        <f t="shared" si="0"/>
        <v>-8848</v>
      </c>
      <c r="F10" s="539">
        <f>+E22</f>
        <v>75.30610060367944</v>
      </c>
      <c r="G10" s="540">
        <v>23003764.810000002</v>
      </c>
      <c r="H10" s="540">
        <f t="shared" ref="H10:H15" si="1">+F10*E10</f>
        <v>-666308.3781413557</v>
      </c>
      <c r="I10" s="541">
        <f>+J10/C10</f>
        <v>0.26539147653159617</v>
      </c>
      <c r="J10" s="542">
        <f t="shared" ref="J10:J15" si="2">O10-G10</f>
        <v>62055.162000000477</v>
      </c>
      <c r="K10" s="540">
        <f t="shared" ref="K10:K15" si="3">+I10*E10</f>
        <v>-2348.1837843515627</v>
      </c>
      <c r="L10" s="543">
        <f t="shared" ref="L10:L15" si="4">32.19*(1+0.023)^(A10-1995)*C10</f>
        <v>11861089.799874179</v>
      </c>
      <c r="M10" s="544"/>
      <c r="N10" s="543">
        <f t="shared" ref="N10:N15" si="5">32.19*(1+0.023)^(A10-1995)*E10</f>
        <v>-448826.78306120704</v>
      </c>
      <c r="O10" s="540">
        <v>23065819.972000003</v>
      </c>
      <c r="P10" s="298"/>
    </row>
    <row r="11" spans="1:16" s="278" customFormat="1" x14ac:dyDescent="0.2">
      <c r="A11" s="536">
        <v>2016</v>
      </c>
      <c r="B11" s="537">
        <v>170</v>
      </c>
      <c r="C11" s="538">
        <v>271330</v>
      </c>
      <c r="D11" s="537">
        <f t="shared" si="0"/>
        <v>-5</v>
      </c>
      <c r="E11" s="538">
        <f t="shared" si="0"/>
        <v>37505</v>
      </c>
      <c r="F11" s="539">
        <f>+E23</f>
        <v>75.30610060367944</v>
      </c>
      <c r="G11" s="540">
        <v>22807325.105999999</v>
      </c>
      <c r="H11" s="540">
        <f t="shared" si="1"/>
        <v>2824355.3031409974</v>
      </c>
      <c r="I11" s="541">
        <f>+J11/C11</f>
        <v>0.32217345299081901</v>
      </c>
      <c r="J11" s="542">
        <f t="shared" si="2"/>
        <v>87415.322999998927</v>
      </c>
      <c r="K11" s="540">
        <f t="shared" si="3"/>
        <v>12083.115354420666</v>
      </c>
      <c r="L11" s="543">
        <f t="shared" si="4"/>
        <v>14080144.098338744</v>
      </c>
      <c r="M11" s="544"/>
      <c r="N11" s="543">
        <f t="shared" si="5"/>
        <v>1946249.2330674625</v>
      </c>
      <c r="O11" s="540">
        <v>22894740.428999998</v>
      </c>
      <c r="P11" s="298"/>
    </row>
    <row r="12" spans="1:16" s="278" customFormat="1" x14ac:dyDescent="0.2">
      <c r="A12" s="536">
        <v>2017</v>
      </c>
      <c r="B12" s="537">
        <v>175</v>
      </c>
      <c r="C12" s="538">
        <v>225800</v>
      </c>
      <c r="D12" s="537">
        <f t="shared" si="0"/>
        <v>5</v>
      </c>
      <c r="E12" s="538">
        <f t="shared" si="0"/>
        <v>-45530</v>
      </c>
      <c r="F12" s="539">
        <f>+E24</f>
        <v>75.30610060367944</v>
      </c>
      <c r="G12" s="540">
        <v>22571960.015000004</v>
      </c>
      <c r="H12" s="540">
        <f t="shared" si="1"/>
        <v>-3428686.7604855248</v>
      </c>
      <c r="I12" s="541">
        <f>+J12/C12</f>
        <v>0.16469293179805494</v>
      </c>
      <c r="J12" s="542">
        <f t="shared" si="2"/>
        <v>37187.664000000805</v>
      </c>
      <c r="K12" s="540">
        <f t="shared" si="3"/>
        <v>-7498.4691847654412</v>
      </c>
      <c r="L12" s="543">
        <f t="shared" si="4"/>
        <v>11986954.475233853</v>
      </c>
      <c r="M12" s="544"/>
      <c r="N12" s="543">
        <f t="shared" si="5"/>
        <v>-2417032.937366684</v>
      </c>
      <c r="O12" s="540">
        <v>22609147.679000005</v>
      </c>
      <c r="P12" s="298"/>
    </row>
    <row r="13" spans="1:16" s="278" customFormat="1" x14ac:dyDescent="0.2">
      <c r="A13" s="536">
        <v>2018</v>
      </c>
      <c r="B13" s="537">
        <v>173</v>
      </c>
      <c r="C13" s="538">
        <v>148247</v>
      </c>
      <c r="D13" s="537">
        <f t="shared" si="0"/>
        <v>-2</v>
      </c>
      <c r="E13" s="538">
        <f t="shared" si="0"/>
        <v>-77553</v>
      </c>
      <c r="F13" s="539">
        <f>+E25</f>
        <v>75.30610060367944</v>
      </c>
      <c r="G13" s="540">
        <v>22818915.370000001</v>
      </c>
      <c r="H13" s="540">
        <f t="shared" si="1"/>
        <v>-5840214.0201171516</v>
      </c>
      <c r="I13" s="541">
        <f>+J13/C13</f>
        <v>0.21271832145001329</v>
      </c>
      <c r="J13" s="542">
        <f t="shared" si="2"/>
        <v>31534.853000000119</v>
      </c>
      <c r="K13" s="540">
        <f t="shared" si="3"/>
        <v>-16496.943983412883</v>
      </c>
      <c r="L13" s="543">
        <f t="shared" si="4"/>
        <v>8050937.6927017812</v>
      </c>
      <c r="M13" s="545"/>
      <c r="N13" s="543">
        <f t="shared" si="5"/>
        <v>-4211716.7354624458</v>
      </c>
      <c r="O13" s="540">
        <v>22850450.223000001</v>
      </c>
      <c r="P13" s="298"/>
    </row>
    <row r="14" spans="1:16" s="278" customFormat="1" x14ac:dyDescent="0.2">
      <c r="A14" s="536">
        <v>2019</v>
      </c>
      <c r="B14" s="537">
        <v>148</v>
      </c>
      <c r="C14" s="538">
        <v>0</v>
      </c>
      <c r="D14" s="537">
        <f t="shared" si="0"/>
        <v>-25</v>
      </c>
      <c r="E14" s="538">
        <f t="shared" si="0"/>
        <v>-148247</v>
      </c>
      <c r="F14" s="539">
        <f>+E26</f>
        <v>75.30610060367944</v>
      </c>
      <c r="G14" s="540">
        <v>13326162.793</v>
      </c>
      <c r="H14" s="540">
        <f t="shared" si="1"/>
        <v>-11163903.496193666</v>
      </c>
      <c r="I14" s="541">
        <f>IF(ISERROR(J14/C14),0,J14/C14)</f>
        <v>0</v>
      </c>
      <c r="J14" s="542">
        <f t="shared" si="2"/>
        <v>78693.01099999994</v>
      </c>
      <c r="K14" s="540">
        <f t="shared" si="3"/>
        <v>0</v>
      </c>
      <c r="L14" s="543">
        <f t="shared" si="4"/>
        <v>0</v>
      </c>
      <c r="M14" s="545"/>
      <c r="N14" s="543">
        <f t="shared" si="5"/>
        <v>-8236109.259633922</v>
      </c>
      <c r="O14" s="540">
        <v>13404855.804</v>
      </c>
      <c r="P14" s="298"/>
    </row>
    <row r="15" spans="1:16" s="278" customFormat="1" x14ac:dyDescent="0.2">
      <c r="A15" s="536">
        <v>2020</v>
      </c>
      <c r="B15" s="537">
        <v>150</v>
      </c>
      <c r="C15" s="538">
        <v>0</v>
      </c>
      <c r="D15" s="537">
        <f t="shared" ref="D15" si="6">B15-B14</f>
        <v>2</v>
      </c>
      <c r="E15" s="538">
        <f t="shared" ref="E15" si="7">C15-C14</f>
        <v>0</v>
      </c>
      <c r="F15" s="539">
        <f>+E28</f>
        <v>0</v>
      </c>
      <c r="G15" s="540">
        <f>'App B - Elect Spending'!K33</f>
        <v>16307313.16</v>
      </c>
      <c r="H15" s="540">
        <f t="shared" si="1"/>
        <v>0</v>
      </c>
      <c r="I15" s="541">
        <f>IF(ISERROR(J15/C15),0,J15/C15)</f>
        <v>0</v>
      </c>
      <c r="J15" s="542">
        <f t="shared" si="2"/>
        <v>70520.5270000007</v>
      </c>
      <c r="K15" s="540">
        <f t="shared" si="3"/>
        <v>0</v>
      </c>
      <c r="L15" s="543">
        <f t="shared" si="4"/>
        <v>0</v>
      </c>
      <c r="M15" s="540"/>
      <c r="N15" s="543">
        <f t="shared" si="5"/>
        <v>0</v>
      </c>
      <c r="O15" s="540">
        <f>'App B - Elect Spending'!S33</f>
        <v>16377833.687000001</v>
      </c>
      <c r="P15" s="298"/>
    </row>
    <row r="16" spans="1:16" x14ac:dyDescent="0.2">
      <c r="C16" s="297"/>
    </row>
    <row r="17" spans="1:12" x14ac:dyDescent="0.2">
      <c r="A17" s="70" t="s">
        <v>444</v>
      </c>
    </row>
    <row r="18" spans="1:12" x14ac:dyDescent="0.2">
      <c r="A18" s="296" t="s">
        <v>445</v>
      </c>
      <c r="B18" s="295"/>
      <c r="C18" s="295"/>
      <c r="D18" s="295"/>
    </row>
    <row r="20" spans="1:12" ht="31.5" customHeight="1" x14ac:dyDescent="0.2">
      <c r="B20" s="546" t="s">
        <v>446</v>
      </c>
      <c r="C20" s="546" t="s">
        <v>447</v>
      </c>
      <c r="D20" s="546" t="s">
        <v>448</v>
      </c>
      <c r="E20" s="546" t="s">
        <v>449</v>
      </c>
      <c r="F20" s="590" t="s">
        <v>450</v>
      </c>
      <c r="G20" s="590"/>
      <c r="H20" s="590"/>
      <c r="I20" s="591"/>
      <c r="J20" s="547"/>
      <c r="K20" s="547"/>
      <c r="L20" s="548"/>
    </row>
    <row r="21" spans="1:12" s="278" customFormat="1" x14ac:dyDescent="0.2">
      <c r="B21" s="549">
        <v>2014</v>
      </c>
      <c r="C21" s="550"/>
      <c r="D21" s="550"/>
      <c r="E21" s="551">
        <v>75.30610060367944</v>
      </c>
      <c r="F21" s="552" t="s">
        <v>451</v>
      </c>
      <c r="G21" s="553"/>
      <c r="H21" s="553"/>
      <c r="I21" s="553"/>
      <c r="J21" s="553"/>
      <c r="K21" s="553"/>
      <c r="L21" s="554"/>
    </row>
    <row r="22" spans="1:12" s="278" customFormat="1" x14ac:dyDescent="0.2">
      <c r="B22" s="549">
        <v>2015</v>
      </c>
      <c r="C22" s="550"/>
      <c r="D22" s="550"/>
      <c r="E22" s="551">
        <f t="shared" ref="E22:E27" si="8">E21</f>
        <v>75.30610060367944</v>
      </c>
      <c r="F22" s="552" t="s">
        <v>451</v>
      </c>
      <c r="G22" s="553"/>
      <c r="H22" s="553"/>
      <c r="I22" s="553"/>
      <c r="J22" s="553"/>
      <c r="K22" s="553"/>
      <c r="L22" s="554"/>
    </row>
    <row r="23" spans="1:12" s="278" customFormat="1" x14ac:dyDescent="0.2">
      <c r="B23" s="549">
        <v>2016</v>
      </c>
      <c r="C23" s="550"/>
      <c r="D23" s="550"/>
      <c r="E23" s="551">
        <f t="shared" si="8"/>
        <v>75.30610060367944</v>
      </c>
      <c r="F23" s="552" t="s">
        <v>451</v>
      </c>
      <c r="G23" s="553"/>
      <c r="H23" s="553"/>
      <c r="I23" s="553"/>
      <c r="J23" s="553"/>
      <c r="K23" s="553"/>
      <c r="L23" s="554"/>
    </row>
    <row r="24" spans="1:12" s="278" customFormat="1" x14ac:dyDescent="0.2">
      <c r="B24" s="549">
        <v>2017</v>
      </c>
      <c r="C24" s="550"/>
      <c r="D24" s="550"/>
      <c r="E24" s="551">
        <f t="shared" si="8"/>
        <v>75.30610060367944</v>
      </c>
      <c r="F24" s="552" t="s">
        <v>451</v>
      </c>
      <c r="G24" s="553"/>
      <c r="H24" s="553"/>
      <c r="I24" s="553"/>
      <c r="J24" s="553"/>
      <c r="K24" s="553"/>
      <c r="L24" s="554"/>
    </row>
    <row r="25" spans="1:12" s="278" customFormat="1" x14ac:dyDescent="0.2">
      <c r="B25" s="549">
        <v>2018</v>
      </c>
      <c r="C25" s="550"/>
      <c r="D25" s="550"/>
      <c r="E25" s="551">
        <f t="shared" si="8"/>
        <v>75.30610060367944</v>
      </c>
      <c r="F25" s="552" t="s">
        <v>451</v>
      </c>
      <c r="G25" s="553"/>
      <c r="H25" s="553"/>
      <c r="I25" s="553"/>
      <c r="J25" s="553"/>
      <c r="K25" s="553"/>
      <c r="L25" s="554"/>
    </row>
    <row r="26" spans="1:12" s="278" customFormat="1" x14ac:dyDescent="0.2">
      <c r="B26" s="549">
        <v>2019</v>
      </c>
      <c r="C26" s="550"/>
      <c r="D26" s="550"/>
      <c r="E26" s="551">
        <f t="shared" si="8"/>
        <v>75.30610060367944</v>
      </c>
      <c r="F26" s="552" t="s">
        <v>451</v>
      </c>
      <c r="G26" s="553"/>
      <c r="H26" s="553"/>
      <c r="I26" s="553"/>
      <c r="J26" s="553"/>
      <c r="K26" s="553"/>
      <c r="L26" s="554"/>
    </row>
    <row r="27" spans="1:12" s="278" customFormat="1" x14ac:dyDescent="0.2">
      <c r="B27" s="549">
        <v>2020</v>
      </c>
      <c r="C27" s="550"/>
      <c r="D27" s="550"/>
      <c r="E27" s="551">
        <f t="shared" si="8"/>
        <v>75.30610060367944</v>
      </c>
      <c r="F27" s="552" t="s">
        <v>451</v>
      </c>
      <c r="G27" s="553"/>
      <c r="H27" s="553"/>
      <c r="I27" s="553"/>
      <c r="J27" s="553"/>
      <c r="K27" s="553"/>
      <c r="L27" s="554"/>
    </row>
    <row r="28" spans="1:12" x14ac:dyDescent="0.2">
      <c r="A28" s="71"/>
      <c r="D28" s="294"/>
      <c r="E28" s="293"/>
      <c r="F28" s="293"/>
      <c r="G28" s="293"/>
      <c r="H28" s="293"/>
      <c r="I28" s="293"/>
      <c r="J28" s="293"/>
      <c r="K28" s="293"/>
    </row>
    <row r="29" spans="1:12" s="278" customFormat="1" x14ac:dyDescent="0.2">
      <c r="A29" s="278" t="s">
        <v>452</v>
      </c>
      <c r="D29" s="292"/>
      <c r="F29" s="290">
        <f>I29*3+K29*9</f>
        <v>47.25</v>
      </c>
      <c r="G29" s="291" t="s">
        <v>453</v>
      </c>
      <c r="I29" s="290">
        <v>5.37</v>
      </c>
      <c r="J29" s="278" t="s">
        <v>454</v>
      </c>
      <c r="K29" s="290">
        <v>3.46</v>
      </c>
      <c r="L29" s="278" t="s">
        <v>455</v>
      </c>
    </row>
    <row r="30" spans="1:12" x14ac:dyDescent="0.2">
      <c r="A30" s="289" t="s">
        <v>456</v>
      </c>
    </row>
    <row r="31" spans="1:12" x14ac:dyDescent="0.2">
      <c r="A31" s="70" t="s">
        <v>457</v>
      </c>
    </row>
    <row r="33" spans="1:1" x14ac:dyDescent="0.2">
      <c r="A33" s="289"/>
    </row>
  </sheetData>
  <mergeCells count="9">
    <mergeCell ref="F20:I20"/>
    <mergeCell ref="A2:N2"/>
    <mergeCell ref="A6:A7"/>
    <mergeCell ref="B6:B7"/>
    <mergeCell ref="D6:D7"/>
    <mergeCell ref="E6:E7"/>
    <mergeCell ref="F6:H6"/>
    <mergeCell ref="I6:K6"/>
    <mergeCell ref="L6:N6"/>
  </mergeCells>
  <pageMargins left="0.75" right="0.75" top="0.5" bottom="1" header="0.25" footer="0.25"/>
  <pageSetup scale="72" orientation="landscape" r:id="rId1"/>
  <headerFooter alignWithMargins="0">
    <oddFooter>&amp;LIPL Annual Report&amp;RPage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B1:N58"/>
  <sheetViews>
    <sheetView showGridLines="0" zoomScale="80" zoomScaleNormal="80" workbookViewId="0">
      <pane xSplit="4" ySplit="7" topLeftCell="E8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customWidth="true" style="5" width="2.85546875" collapsed="false"/>
    <col min="2" max="2" customWidth="true" style="5" width="11.5703125" collapsed="false"/>
    <col min="3" max="3" customWidth="true" style="5" width="10.42578125" collapsed="false"/>
    <col min="4" max="4" bestFit="true" customWidth="true" style="5" width="40.85546875" collapsed="false"/>
    <col min="5" max="6" customWidth="true" style="7" width="12.0" collapsed="false"/>
    <col min="7" max="7" bestFit="true" customWidth="true" style="7" width="9.5703125" collapsed="false"/>
    <col min="8" max="8" customWidth="true" style="7" width="12.0" collapsed="false"/>
    <col min="9" max="9" bestFit="true" customWidth="true" style="7" width="14.7109375" collapsed="false"/>
    <col min="10" max="10" bestFit="true" customWidth="true" style="7" width="15.0" collapsed="false"/>
    <col min="11" max="11" bestFit="true" customWidth="true" style="7" width="9.7109375" collapsed="false"/>
    <col min="12" max="12" customWidth="true" style="5" width="12.0" collapsed="false"/>
    <col min="13" max="14" style="20" width="9.140625" collapsed="false"/>
    <col min="15" max="16384" style="5" width="9.140625" collapsed="false"/>
  </cols>
  <sheetData>
    <row r="1" spans="2:14" ht="18" x14ac:dyDescent="0.25">
      <c r="B1" s="556" t="s">
        <v>0</v>
      </c>
      <c r="C1" s="556"/>
      <c r="D1" s="556"/>
      <c r="E1" s="556"/>
      <c r="F1" s="556"/>
      <c r="G1" s="556"/>
      <c r="H1" s="556"/>
      <c r="I1" s="556"/>
      <c r="J1" s="556"/>
      <c r="K1" s="556"/>
    </row>
    <row r="2" spans="2:14" ht="18" x14ac:dyDescent="0.25">
      <c r="B2" s="556" t="s">
        <v>1</v>
      </c>
      <c r="C2" s="556"/>
      <c r="D2" s="556"/>
      <c r="E2" s="556"/>
      <c r="F2" s="556"/>
      <c r="G2" s="556"/>
      <c r="H2" s="556"/>
      <c r="I2" s="556"/>
      <c r="J2" s="556"/>
      <c r="K2" s="556"/>
    </row>
    <row r="3" spans="2:14" ht="15.75" x14ac:dyDescent="0.25">
      <c r="B3" s="555" t="str">
        <f>"IMPACT REPORT FOR YTD JANUARY 1, "&amp;YEAR('Appendix C - Measures'!C1)&amp;" THROUGH "&amp;UPPER((TEXT(DATE(YEAR('Appendix C - Measures'!C1),MONTH('Appendix C - Measures'!C1)+1,0),"MMMM dd, yyyy")))</f>
        <v>IMPACT REPORT FOR YTD JANUARY 1, 2020 THROUGH DECEMBER 31, 2020</v>
      </c>
      <c r="C3" s="555"/>
      <c r="D3" s="555"/>
      <c r="E3" s="555"/>
      <c r="F3" s="555"/>
      <c r="G3" s="555"/>
      <c r="H3" s="555"/>
      <c r="I3" s="555"/>
      <c r="J3" s="555"/>
      <c r="K3" s="555"/>
    </row>
    <row r="4" spans="2:14" s="86" customFormat="1" ht="14.25" x14ac:dyDescent="0.2">
      <c r="B4" s="557"/>
      <c r="C4" s="557"/>
      <c r="D4" s="557"/>
      <c r="E4" s="557"/>
      <c r="F4" s="557"/>
      <c r="G4" s="557"/>
      <c r="H4" s="557"/>
      <c r="I4" s="557"/>
      <c r="J4" s="561"/>
      <c r="K4" s="561"/>
      <c r="M4" s="81"/>
      <c r="N4" s="81"/>
    </row>
    <row r="5" spans="2:14" ht="18.75" thickBot="1" x14ac:dyDescent="0.25">
      <c r="B5" s="6" t="s">
        <v>61</v>
      </c>
      <c r="C5" s="6"/>
      <c r="D5" s="6"/>
      <c r="E5" s="389"/>
      <c r="F5" s="19"/>
      <c r="G5" s="19"/>
      <c r="H5" s="19"/>
      <c r="I5" s="19"/>
      <c r="J5" s="19"/>
      <c r="K5" s="19"/>
    </row>
    <row r="6" spans="2:14" ht="16.5" thickTop="1" thickBot="1" x14ac:dyDescent="0.3">
      <c r="B6" s="53"/>
      <c r="C6" s="8"/>
      <c r="D6" s="8"/>
      <c r="E6" s="391" t="s">
        <v>3</v>
      </c>
      <c r="F6" s="392"/>
      <c r="G6" s="393"/>
      <c r="H6" s="392" t="s">
        <v>62</v>
      </c>
      <c r="I6" s="392"/>
      <c r="J6" s="418"/>
      <c r="K6" s="9"/>
    </row>
    <row r="7" spans="2:14" ht="27" thickTop="1" thickBot="1" x14ac:dyDescent="0.25">
      <c r="B7" s="65" t="s">
        <v>6</v>
      </c>
      <c r="C7" s="66" t="s">
        <v>7</v>
      </c>
      <c r="D7" s="67" t="s">
        <v>8</v>
      </c>
      <c r="E7" s="155" t="s">
        <v>9</v>
      </c>
      <c r="F7" s="11" t="s">
        <v>10</v>
      </c>
      <c r="G7" s="12" t="s">
        <v>11</v>
      </c>
      <c r="H7" s="10" t="s">
        <v>9</v>
      </c>
      <c r="I7" s="11" t="s">
        <v>10</v>
      </c>
      <c r="J7" s="12" t="s">
        <v>11</v>
      </c>
      <c r="K7" s="12" t="s">
        <v>12</v>
      </c>
    </row>
    <row r="8" spans="2:14" ht="15" thickTop="1" x14ac:dyDescent="0.2">
      <c r="B8" s="61" t="s">
        <v>13</v>
      </c>
      <c r="C8" s="62"/>
      <c r="D8" s="62"/>
      <c r="E8" s="149"/>
      <c r="F8" s="419"/>
      <c r="G8" s="202"/>
      <c r="H8" s="149"/>
      <c r="I8" s="419"/>
      <c r="J8" s="202"/>
      <c r="K8" s="202"/>
      <c r="M8" s="81"/>
    </row>
    <row r="9" spans="2:14" ht="14.25" x14ac:dyDescent="0.2">
      <c r="B9" s="57"/>
      <c r="C9" s="13" t="s">
        <v>14</v>
      </c>
      <c r="D9" s="13"/>
      <c r="E9" s="150"/>
      <c r="F9" s="203"/>
      <c r="G9" s="204"/>
      <c r="H9" s="150"/>
      <c r="I9" s="203"/>
      <c r="J9" s="204"/>
      <c r="K9" s="204"/>
      <c r="M9" s="81"/>
    </row>
    <row r="10" spans="2:14" s="15" customFormat="1" ht="14.25" x14ac:dyDescent="0.2">
      <c r="B10" s="59"/>
      <c r="C10" s="14"/>
      <c r="D10" s="23" t="s">
        <v>15</v>
      </c>
      <c r="E10" s="157">
        <v>2760</v>
      </c>
      <c r="F10" s="189">
        <f>INDEX('Appendix C - Measures'!$B:$P,MATCH('App A - Gas Impacts'!$D10,'Appendix C - Measures'!$B:$B,0),15)</f>
        <v>3509</v>
      </c>
      <c r="G10" s="190">
        <f t="shared" ref="G10:G17" si="0">IF(OR(E10="N/A",F10="N/A"),"N/A",IF(ISERROR(F10/E10),0,F10/E10))</f>
        <v>1.2713768115942028</v>
      </c>
      <c r="H10" s="157">
        <v>119764.81338649751</v>
      </c>
      <c r="I10" s="189">
        <f>INDEX('Appendix C - Measures'!$B:$P,MATCH('App A - Gas Impacts'!$D10,'Appendix C - Measures'!$B:$B,0),13)</f>
        <v>287410.73999999953</v>
      </c>
      <c r="J10" s="190">
        <f t="shared" ref="J10" si="1">IF(OR(H10="N/A",I10="N/A"),"N/A",IF(ISERROR(I10/H10),0,I10/H10))</f>
        <v>2.3997928262325727</v>
      </c>
      <c r="K10" s="190">
        <f>INDEX('App B - Gas Spending'!A:T,MATCH('App A - Gas Impacts'!D10,'App B - Gas Spending'!C:C,0),MATCH("% Spent", 'App B - Gas Spending'!$8:$8,0))</f>
        <v>1.90182959863306</v>
      </c>
      <c r="M10" s="81"/>
      <c r="N10" s="77"/>
    </row>
    <row r="11" spans="2:14" s="15" customFormat="1" ht="14.25" x14ac:dyDescent="0.2">
      <c r="B11" s="59"/>
      <c r="C11" s="14"/>
      <c r="D11" s="24" t="s">
        <v>16</v>
      </c>
      <c r="E11" s="157">
        <v>0</v>
      </c>
      <c r="F11" s="191">
        <f>INDEX('Appendix C - Measures'!$B:$P,MATCH('App A - Gas Impacts'!$D11,'Appendix C - Measures'!$B:$B,0),15)</f>
        <v>61</v>
      </c>
      <c r="G11" s="190">
        <f t="shared" si="0"/>
        <v>0</v>
      </c>
      <c r="H11" s="157">
        <v>0</v>
      </c>
      <c r="I11" s="191">
        <f>INDEX('Appendix C - Measures'!$B:$P,MATCH('App A - Gas Impacts'!$D11,'Appendix C - Measures'!$B:$B,0),13)</f>
        <v>0</v>
      </c>
      <c r="J11" s="190">
        <f t="shared" ref="J11:J17" si="2">IF(OR(H11="N/A",I11="N/A"),"N/A",IF(ISERROR(I11/H11),0,I11/H11))</f>
        <v>0</v>
      </c>
      <c r="K11" s="190">
        <f>INDEX('App B - Gas Spending'!A:T,MATCH('App A - Gas Impacts'!D11,'App B - Gas Spending'!C:C,0),MATCH("% Spent", 'App B - Gas Spending'!$8:$8,0))</f>
        <v>0.16136460828091362</v>
      </c>
      <c r="M11" s="81"/>
      <c r="N11" s="77"/>
    </row>
    <row r="12" spans="2:14" s="15" customFormat="1" ht="14.25" x14ac:dyDescent="0.2">
      <c r="B12" s="59"/>
      <c r="C12" s="14"/>
      <c r="D12" s="24" t="s">
        <v>17</v>
      </c>
      <c r="E12" s="157">
        <v>0</v>
      </c>
      <c r="F12" s="191">
        <f>INDEX('Appendix C - Measures'!$B:$P,MATCH('App A - Gas Impacts'!$D12,'Appendix C - Measures'!$B:$B,0),15)</f>
        <v>0</v>
      </c>
      <c r="G12" s="190">
        <f t="shared" si="0"/>
        <v>0</v>
      </c>
      <c r="H12" s="157">
        <v>0</v>
      </c>
      <c r="I12" s="191">
        <f>INDEX('Appendix C - Measures'!$B:$P,MATCH('App A - Gas Impacts'!$D12,'Appendix C - Measures'!$B:$B,0),13)</f>
        <v>0</v>
      </c>
      <c r="J12" s="190">
        <f t="shared" si="2"/>
        <v>0</v>
      </c>
      <c r="K12" s="190" t="str">
        <f>INDEX('App B - Gas Spending'!A:T,MATCH('App A - Gas Impacts'!D12,'App B - Gas Spending'!C:C,0),MATCH("% Spent", 'App B - Gas Spending'!$8:$8,0))</f>
        <v/>
      </c>
      <c r="M12" s="81"/>
      <c r="N12" s="77"/>
    </row>
    <row r="13" spans="2:14" s="15" customFormat="1" ht="14.25" x14ac:dyDescent="0.2">
      <c r="B13" s="59"/>
      <c r="C13" s="14"/>
      <c r="D13" s="24" t="s">
        <v>18</v>
      </c>
      <c r="E13" s="157">
        <v>0</v>
      </c>
      <c r="F13" s="191">
        <f>INDEX('Appendix C - Measures'!$B:$P,MATCH('App A - Gas Impacts'!$D13,'Appendix C - Measures'!$B:$B,0),15)</f>
        <v>0</v>
      </c>
      <c r="G13" s="190">
        <f t="shared" si="0"/>
        <v>0</v>
      </c>
      <c r="H13" s="157">
        <v>0</v>
      </c>
      <c r="I13" s="191">
        <f>INDEX('Appendix C - Measures'!$B:$P,MATCH('App A - Gas Impacts'!$D13,'Appendix C - Measures'!$B:$B,0),13)</f>
        <v>0</v>
      </c>
      <c r="J13" s="190">
        <f t="shared" si="2"/>
        <v>0</v>
      </c>
      <c r="K13" s="190" t="str">
        <f>INDEX('App B - Gas Spending'!A:T,MATCH('App A - Gas Impacts'!D13,'App B - Gas Spending'!C:C,0),MATCH("% Spent", 'App B - Gas Spending'!$8:$8,0))</f>
        <v/>
      </c>
      <c r="M13" s="81"/>
      <c r="N13" s="77"/>
    </row>
    <row r="14" spans="2:14" s="18" customFormat="1" ht="14.25" x14ac:dyDescent="0.2">
      <c r="B14" s="60"/>
      <c r="C14" s="17"/>
      <c r="D14" s="24" t="s">
        <v>19</v>
      </c>
      <c r="E14" s="157">
        <v>40000</v>
      </c>
      <c r="F14" s="191">
        <f>INDEX('Appendix C - Measures'!$B:$P,MATCH('App A - Gas Impacts'!$D14,'Appendix C - Measures'!$B:$B,0),15)</f>
        <v>44602</v>
      </c>
      <c r="G14" s="190">
        <f t="shared" si="0"/>
        <v>1.1150500000000001</v>
      </c>
      <c r="H14" s="157">
        <v>0</v>
      </c>
      <c r="I14" s="191">
        <f>INDEX('Appendix C - Measures'!$B:$P,MATCH('App A - Gas Impacts'!$D14,'Appendix C - Measures'!$B:$B,0),13)</f>
        <v>48457</v>
      </c>
      <c r="J14" s="190">
        <f t="shared" si="2"/>
        <v>0</v>
      </c>
      <c r="K14" s="190">
        <f>INDEX('App B - Gas Spending'!A:T,MATCH('App A - Gas Impacts'!D14,'App B - Gas Spending'!C:C,0),MATCH("% Spent", 'App B - Gas Spending'!$8:$8,0))</f>
        <v>0.99363163306962121</v>
      </c>
      <c r="L14" s="420"/>
      <c r="M14" s="82"/>
      <c r="N14" s="421"/>
    </row>
    <row r="15" spans="2:14" s="15" customFormat="1" ht="14.25" x14ac:dyDescent="0.2">
      <c r="B15" s="59"/>
      <c r="C15" s="14"/>
      <c r="D15" s="24" t="s">
        <v>20</v>
      </c>
      <c r="E15" s="117">
        <f>270+256+80+230+245+395+520+345+105+40+105+210+45</f>
        <v>2846</v>
      </c>
      <c r="F15" s="191">
        <f>INDEX('Appendix C - Measures'!$B:$P,MATCH('App A - Gas Impacts'!$D15,'Appendix C - Measures'!$B:$B,0),15)</f>
        <v>945</v>
      </c>
      <c r="G15" s="190">
        <f t="shared" si="0"/>
        <v>0.3320449754040759</v>
      </c>
      <c r="H15" s="157">
        <v>77802.677349461897</v>
      </c>
      <c r="I15" s="191">
        <f>INDEX('Appendix C - Measures'!$B:$P,MATCH('App A - Gas Impacts'!$D15,'Appendix C - Measures'!$B:$B,0),13)</f>
        <v>27569</v>
      </c>
      <c r="J15" s="190">
        <f t="shared" si="2"/>
        <v>0.35434513231684661</v>
      </c>
      <c r="K15" s="190">
        <f>INDEX('App B - Gas Spending'!A:T,MATCH('App A - Gas Impacts'!D15,'App B - Gas Spending'!C:C,0),MATCH("% Spent", 'App B - Gas Spending'!$8:$8,0))</f>
        <v>0.47332502776024843</v>
      </c>
      <c r="M15" s="81"/>
      <c r="N15" s="77"/>
    </row>
    <row r="16" spans="2:14" s="15" customFormat="1" ht="14.25" x14ac:dyDescent="0.2">
      <c r="B16" s="59"/>
      <c r="C16" s="14"/>
      <c r="D16" s="24" t="s">
        <v>21</v>
      </c>
      <c r="E16" s="117">
        <f>770+249+4</f>
        <v>1023</v>
      </c>
      <c r="F16" s="191">
        <f>INDEX('Appendix C - Measures'!$B:$P,MATCH('App A - Gas Impacts'!$D16,'Appendix C - Measures'!$B:$B,0),15)</f>
        <v>153</v>
      </c>
      <c r="G16" s="190">
        <f t="shared" si="0"/>
        <v>0.14956011730205279</v>
      </c>
      <c r="H16" s="157">
        <v>2028.9826671930998</v>
      </c>
      <c r="I16" s="191">
        <f>INDEX('Appendix C - Measures'!$B:$P,MATCH('App A - Gas Impacts'!$D16,'Appendix C - Measures'!$B:$B,0),13)</f>
        <v>966</v>
      </c>
      <c r="J16" s="190">
        <f t="shared" si="2"/>
        <v>0.47610066641740567</v>
      </c>
      <c r="K16" s="190">
        <f>INDEX('App B - Gas Spending'!A:T,MATCH('App A - Gas Impacts'!D16,'App B - Gas Spending'!C:C,0),MATCH("% Spent", 'App B - Gas Spending'!$8:$8,0))</f>
        <v>0.18277225713968068</v>
      </c>
      <c r="M16" s="81"/>
      <c r="N16" s="77"/>
    </row>
    <row r="17" spans="2:14" s="15" customFormat="1" ht="15" thickBot="1" x14ac:dyDescent="0.25">
      <c r="B17" s="59"/>
      <c r="C17" s="14"/>
      <c r="D17" s="24" t="s">
        <v>22</v>
      </c>
      <c r="E17" s="157">
        <v>6000</v>
      </c>
      <c r="F17" s="191">
        <f>INDEX('Appendix C - Measures'!$B:$P,MATCH('App A - Gas Impacts'!$D17,'Appendix C - Measures'!$B:$B,0),15)</f>
        <v>3600</v>
      </c>
      <c r="G17" s="190">
        <f t="shared" si="0"/>
        <v>0.6</v>
      </c>
      <c r="H17" s="157">
        <v>69610.747007160011</v>
      </c>
      <c r="I17" s="191">
        <f>INDEX('Appendix C - Measures'!$B:$P,MATCH('App A - Gas Impacts'!$D17,'Appendix C - Measures'!$B:$B,0),13)</f>
        <v>29273</v>
      </c>
      <c r="J17" s="190">
        <f t="shared" si="2"/>
        <v>0.42052414689629808</v>
      </c>
      <c r="K17" s="190">
        <f>INDEX('App B - Gas Spending'!A:T,MATCH('App A - Gas Impacts'!D17,'App B - Gas Spending'!C:C,0),MATCH("% Spent", 'App B - Gas Spending'!$8:$8,0))</f>
        <v>0.95158064724565716</v>
      </c>
      <c r="M17" s="81"/>
      <c r="N17" s="77"/>
    </row>
    <row r="18" spans="2:14" s="19" customFormat="1" ht="15" thickTop="1" x14ac:dyDescent="0.2">
      <c r="B18" s="58"/>
      <c r="C18" s="30" t="s">
        <v>23</v>
      </c>
      <c r="D18" s="30"/>
      <c r="E18" s="118">
        <f>SUM(E10:E17)</f>
        <v>52629</v>
      </c>
      <c r="F18" s="192">
        <f>SUM(F10:F17)</f>
        <v>52870</v>
      </c>
      <c r="G18" s="193">
        <f>IF(ISERROR(F18/E18),0,F18/E18)</f>
        <v>1.0045792243819947</v>
      </c>
      <c r="H18" s="118">
        <f>SUM(H10:H17)</f>
        <v>269207.22041031253</v>
      </c>
      <c r="I18" s="192">
        <f>SUM(I10:I17)</f>
        <v>393675.73999999953</v>
      </c>
      <c r="J18" s="193">
        <f>IF(ISERROR(I18/H18),0,I18/H18)</f>
        <v>1.4623520847619842</v>
      </c>
      <c r="K18" s="193">
        <f>INDEX('App B - Gas Spending'!A:T,MATCH('App A - Gas Impacts'!C18,'App B - Gas Spending'!B:B,0),MATCH("% Spent", 'App B - Gas Spending'!$8:$8,0))</f>
        <v>0.75225050034220597</v>
      </c>
      <c r="M18" s="82"/>
      <c r="N18" s="78"/>
    </row>
    <row r="19" spans="2:14" ht="14.25" x14ac:dyDescent="0.2">
      <c r="B19" s="57"/>
      <c r="C19" s="401" t="s">
        <v>24</v>
      </c>
      <c r="D19" s="401"/>
      <c r="E19" s="122"/>
      <c r="F19" s="194"/>
      <c r="G19" s="195"/>
      <c r="H19" s="122"/>
      <c r="I19" s="194"/>
      <c r="J19" s="195"/>
      <c r="K19" s="195"/>
      <c r="M19" s="81"/>
    </row>
    <row r="20" spans="2:14" s="15" customFormat="1" ht="14.25" x14ac:dyDescent="0.2">
      <c r="B20" s="59"/>
      <c r="C20" s="14"/>
      <c r="D20" s="23" t="s">
        <v>25</v>
      </c>
      <c r="E20" s="157">
        <v>430</v>
      </c>
      <c r="F20" s="191">
        <f>INDEX('Appendix C - Measures'!$B:$P,MATCH('App A - Gas Impacts'!$D20,'Appendix C - Measures'!$B:$B,0),15)</f>
        <v>230</v>
      </c>
      <c r="G20" s="190">
        <f>IF(OR(E20="N/A",F20="N/A"),"N/A",IF(ISERROR(F20/E20),0,F20/E20))</f>
        <v>0.53488372093023251</v>
      </c>
      <c r="H20" s="157">
        <v>55771.682143475708</v>
      </c>
      <c r="I20" s="191">
        <f>INDEX('Appendix C - Measures'!$B:$P,MATCH('App A - Gas Impacts'!$D20,'Appendix C - Measures'!$B:$B,0),13)</f>
        <v>32382.75</v>
      </c>
      <c r="J20" s="190">
        <f>IF(OR(H20="N/A",I20="N/A"),"N/A",IF(ISERROR(I20/H20),0,I20/H20))</f>
        <v>0.58063068488222391</v>
      </c>
      <c r="K20" s="190">
        <f>INDEX('App B - Gas Spending'!A:T,MATCH('App A - Gas Impacts'!D20,'App B - Gas Spending'!C:C,0),MATCH("% Spent", 'App B - Gas Spending'!$8:$8,0))</f>
        <v>0.55223367980754534</v>
      </c>
      <c r="M20" s="81"/>
      <c r="N20" s="77"/>
    </row>
    <row r="21" spans="2:14" s="15" customFormat="1" ht="14.25" x14ac:dyDescent="0.2">
      <c r="B21" s="59"/>
      <c r="C21" s="14"/>
      <c r="D21" s="24" t="s">
        <v>26</v>
      </c>
      <c r="E21" s="157">
        <v>0</v>
      </c>
      <c r="F21" s="191">
        <f>INDEX('Appendix C - Measures'!$B:$P,MATCH('App A - Gas Impacts'!$D21,'Appendix C - Measures'!$B:$B,0),15)</f>
        <v>0</v>
      </c>
      <c r="G21" s="190">
        <f t="shared" ref="G21:G24" si="3">IF(OR(E21="N/A",F21="N/A"),"N/A",IF(ISERROR(F21/E21),0,F21/E21))</f>
        <v>0</v>
      </c>
      <c r="H21" s="157">
        <v>0</v>
      </c>
      <c r="I21" s="191">
        <f>INDEX('Appendix C - Measures'!$B:$P,MATCH('App A - Gas Impacts'!$D21,'Appendix C - Measures'!$B:$B,0),13)</f>
        <v>0</v>
      </c>
      <c r="J21" s="190">
        <f t="shared" ref="J21:J24" si="4">IF(OR(H21="N/A",I21="N/A"),"N/A",IF(ISERROR(I21/H21),0,I21/H21))</f>
        <v>0</v>
      </c>
      <c r="K21" s="190" t="str">
        <f>INDEX('App B - Gas Spending'!A:T,MATCH('App A - Gas Impacts'!D21,'App B - Gas Spending'!C:C,0),MATCH("% Spent", 'App B - Gas Spending'!$8:$8,0))</f>
        <v/>
      </c>
      <c r="M21" s="81"/>
      <c r="N21" s="77"/>
    </row>
    <row r="22" spans="2:14" s="15" customFormat="1" ht="14.25" x14ac:dyDescent="0.2">
      <c r="B22" s="59"/>
      <c r="C22" s="14"/>
      <c r="D22" s="24" t="s">
        <v>27</v>
      </c>
      <c r="E22" s="117">
        <v>348</v>
      </c>
      <c r="F22" s="191">
        <f>INDEX('Appendix C - Measures'!$B:$P,MATCH('App A - Gas Impacts'!$D22,'Appendix C - Measures'!$B:$B,0),15)</f>
        <v>30</v>
      </c>
      <c r="G22" s="190">
        <f t="shared" si="3"/>
        <v>8.6206896551724144E-2</v>
      </c>
      <c r="H22" s="157">
        <v>166193.27161801819</v>
      </c>
      <c r="I22" s="191">
        <f>INDEX('Appendix C - Measures'!$B:$P,MATCH('App A - Gas Impacts'!$D22,'Appendix C - Measures'!$B:$B,0),13)</f>
        <v>59456</v>
      </c>
      <c r="J22" s="190">
        <f t="shared" si="4"/>
        <v>0.35775214857467164</v>
      </c>
      <c r="K22" s="190">
        <f>INDEX('App B - Gas Spending'!A:T,MATCH('App A - Gas Impacts'!D22,'App B - Gas Spending'!C:C,0),MATCH("% Spent", 'App B - Gas Spending'!$8:$8,0))</f>
        <v>0.35391562767288165</v>
      </c>
      <c r="M22" s="81"/>
      <c r="N22" s="77"/>
    </row>
    <row r="23" spans="2:14" s="15" customFormat="1" ht="14.25" x14ac:dyDescent="0.2">
      <c r="B23" s="59"/>
      <c r="C23" s="14"/>
      <c r="D23" s="24" t="s">
        <v>28</v>
      </c>
      <c r="E23" s="157">
        <v>0</v>
      </c>
      <c r="F23" s="191">
        <f>INDEX('Appendix C - Measures'!$B:$P,MATCH('App A - Gas Impacts'!$D23,'Appendix C - Measures'!$B:$B,0),15)</f>
        <v>10</v>
      </c>
      <c r="G23" s="190">
        <f t="shared" si="3"/>
        <v>0</v>
      </c>
      <c r="H23" s="157">
        <v>0</v>
      </c>
      <c r="I23" s="191">
        <f>INDEX('Appendix C - Measures'!$B:$P,MATCH('App A - Gas Impacts'!$D23,'Appendix C - Measures'!$B:$B,0),13)</f>
        <v>71097</v>
      </c>
      <c r="J23" s="190">
        <f t="shared" si="4"/>
        <v>0</v>
      </c>
      <c r="K23" s="190" t="str">
        <f>INDEX('App B - Gas Spending'!A:T,MATCH('App A - Gas Impacts'!D23,'App B - Gas Spending'!C:C,0),MATCH("% Spent", 'App B - Gas Spending'!$8:$8,0))</f>
        <v/>
      </c>
      <c r="M23" s="81"/>
      <c r="N23" s="77"/>
    </row>
    <row r="24" spans="2:14" s="15" customFormat="1" ht="15" thickBot="1" x14ac:dyDescent="0.25">
      <c r="B24" s="59"/>
      <c r="C24" s="14"/>
      <c r="D24" s="422" t="s">
        <v>29</v>
      </c>
      <c r="E24" s="160">
        <v>0</v>
      </c>
      <c r="F24" s="423">
        <f>INDEX('Appendix C - Measures'!$B:$P,MATCH('App A - Gas Impacts'!$D24,'Appendix C - Measures'!$B:$B,0),15)</f>
        <v>0</v>
      </c>
      <c r="G24" s="196">
        <f t="shared" si="3"/>
        <v>0</v>
      </c>
      <c r="H24" s="159">
        <v>0</v>
      </c>
      <c r="I24" s="423">
        <f>INDEX('Appendix C - Measures'!$B:$P,MATCH('App A - Gas Impacts'!$D24,'Appendix C - Measures'!$B:$B,0),13)</f>
        <v>0</v>
      </c>
      <c r="J24" s="196">
        <f t="shared" si="4"/>
        <v>0</v>
      </c>
      <c r="K24" s="196" t="str">
        <f>INDEX('App B - Gas Spending'!A:T,MATCH('App A - Gas Impacts'!D24,'App B - Gas Spending'!C:C,0),MATCH("% Spent", 'App B - Gas Spending'!$8:$8,0))</f>
        <v/>
      </c>
      <c r="M24" s="81"/>
      <c r="N24" s="77"/>
    </row>
    <row r="25" spans="2:14" s="19" customFormat="1" ht="15.75" thickTop="1" thickBot="1" x14ac:dyDescent="0.25">
      <c r="B25" s="58"/>
      <c r="C25" s="30" t="s">
        <v>30</v>
      </c>
      <c r="D25" s="30"/>
      <c r="E25" s="146">
        <f>SUM(E20:E24)</f>
        <v>778</v>
      </c>
      <c r="F25" s="197">
        <f>SUM(F20:F24)</f>
        <v>270</v>
      </c>
      <c r="G25" s="198">
        <f>IF(ISERROR(F25/E25),0,F25/E25)</f>
        <v>0.34704370179948585</v>
      </c>
      <c r="H25" s="146">
        <f>SUM(H20:H24)</f>
        <v>221964.9537614939</v>
      </c>
      <c r="I25" s="197">
        <f>SUM(I20:I24)</f>
        <v>162935.75</v>
      </c>
      <c r="J25" s="198">
        <f>IF(ISERROR(I25/H25),0,I25/H25)</f>
        <v>0.73406070300214132</v>
      </c>
      <c r="K25" s="198">
        <f>INDEX('App B - Gas Spending'!A:T,MATCH('App A - Gas Impacts'!C25,'App B - Gas Spending'!B:B,0),MATCH("% Spent", 'App B - Gas Spending'!$8:$8,0))</f>
        <v>0.75216750718060565</v>
      </c>
      <c r="M25" s="82"/>
      <c r="N25" s="78"/>
    </row>
    <row r="26" spans="2:14" s="19" customFormat="1" ht="15.75" thickTop="1" thickBot="1" x14ac:dyDescent="0.25">
      <c r="B26" s="68" t="s">
        <v>31</v>
      </c>
      <c r="C26" s="31"/>
      <c r="D26" s="31"/>
      <c r="E26" s="147">
        <f>E18+E25</f>
        <v>53407</v>
      </c>
      <c r="F26" s="199">
        <f>F18+F25</f>
        <v>53140</v>
      </c>
      <c r="G26" s="200">
        <f>IF(ISERROR(F26/E26),0,F26/E26)</f>
        <v>0.99500065534480497</v>
      </c>
      <c r="H26" s="147">
        <f>H18+H25</f>
        <v>491172.17417180643</v>
      </c>
      <c r="I26" s="199">
        <f>I18+I25</f>
        <v>556611.48999999953</v>
      </c>
      <c r="J26" s="200">
        <f>IF(ISERROR(I26/H26),0,I26/H26)</f>
        <v>1.1332309101966822</v>
      </c>
      <c r="K26" s="200">
        <f>INDEX('App B - Gas Spending'!A:T,MATCH('App A - Gas Impacts'!B26,'App B - Gas Spending'!A:A,0),MATCH("% Spent", 'App B - Gas Spending'!$8:$8,0))</f>
        <v>0.75223847593986648</v>
      </c>
      <c r="M26" s="82"/>
      <c r="N26" s="78"/>
    </row>
    <row r="27" spans="2:14" ht="15" thickTop="1" x14ac:dyDescent="0.2">
      <c r="B27" s="20"/>
      <c r="C27" s="20"/>
      <c r="D27" s="56"/>
      <c r="E27" s="148"/>
      <c r="F27" s="164"/>
      <c r="G27" s="201"/>
      <c r="H27" s="148"/>
      <c r="I27" s="164"/>
      <c r="J27" s="201"/>
      <c r="K27" s="201"/>
      <c r="M27" s="81"/>
    </row>
    <row r="28" spans="2:14" ht="14.25" x14ac:dyDescent="0.2">
      <c r="B28" s="61" t="s">
        <v>32</v>
      </c>
      <c r="C28" s="62"/>
      <c r="D28" s="62"/>
      <c r="E28" s="149"/>
      <c r="F28" s="419"/>
      <c r="G28" s="202"/>
      <c r="H28" s="149"/>
      <c r="I28" s="419"/>
      <c r="J28" s="202"/>
      <c r="K28" s="202"/>
      <c r="M28" s="81"/>
    </row>
    <row r="29" spans="2:14" ht="14.25" x14ac:dyDescent="0.2">
      <c r="B29" s="57"/>
      <c r="C29" s="13" t="s">
        <v>33</v>
      </c>
      <c r="D29" s="13"/>
      <c r="E29" s="150"/>
      <c r="F29" s="203"/>
      <c r="G29" s="204"/>
      <c r="H29" s="150"/>
      <c r="I29" s="203"/>
      <c r="J29" s="204"/>
      <c r="K29" s="204"/>
      <c r="M29" s="81"/>
    </row>
    <row r="30" spans="2:14" ht="14.25" x14ac:dyDescent="0.2">
      <c r="B30" s="57"/>
      <c r="C30" s="21"/>
      <c r="D30" s="22" t="s">
        <v>34</v>
      </c>
      <c r="E30" s="123">
        <v>0</v>
      </c>
      <c r="F30" s="194">
        <f>INDEX('Appendix C - Measures'!$B:$P,MATCH('App A - Gas Impacts'!$D30,'Appendix C - Measures'!$B:$B,0),15)</f>
        <v>0</v>
      </c>
      <c r="G30" s="195">
        <f>IF(OR(E30="N/A",F30="N/A"),"N/A",IF(ISERROR(F30/E30),0,F30/E30))</f>
        <v>0</v>
      </c>
      <c r="H30" s="123">
        <v>0</v>
      </c>
      <c r="I30" s="194">
        <f>INDEX('Appendix C - Measures'!$B:$P,MATCH('App A - Gas Impacts'!$D30,'Appendix C - Measures'!$B:$B,0),13)</f>
        <v>0</v>
      </c>
      <c r="J30" s="195">
        <f>IF(OR(H30="N/A",I30="N/A"),"N/A",IF(ISERROR(I30/H30),0,I30/H30))</f>
        <v>0</v>
      </c>
      <c r="K30" s="195" t="str">
        <f>INDEX('App B - Gas Spending'!A:T,MATCH('App A - Gas Impacts'!D30,'App B - Gas Spending'!C:C,0),MATCH("% Spent", 'App B - Gas Spending'!$8:$8,0))</f>
        <v/>
      </c>
      <c r="M30" s="81"/>
    </row>
    <row r="31" spans="2:14" ht="14.25" x14ac:dyDescent="0.2">
      <c r="B31" s="57"/>
      <c r="C31" s="21"/>
      <c r="D31" s="375" t="s">
        <v>35</v>
      </c>
      <c r="E31" s="123">
        <v>0</v>
      </c>
      <c r="F31" s="194">
        <f>INDEX('Appendix C - Measures'!$B:$P,MATCH('App A - Gas Impacts'!$D31,'Appendix C - Measures'!$B:$B,0),15)</f>
        <v>0</v>
      </c>
      <c r="G31" s="195">
        <f>IF(OR(E31="N/A",F31="N/A"),"N/A",IF(ISERROR(F31/E31),0,F31/E31))</f>
        <v>0</v>
      </c>
      <c r="H31" s="123">
        <v>0</v>
      </c>
      <c r="I31" s="194">
        <f>INDEX('Appendix C - Measures'!$B:$P,MATCH('App A - Gas Impacts'!$D31,'Appendix C - Measures'!$B:$B,0),13)</f>
        <v>0</v>
      </c>
      <c r="J31" s="195">
        <f>IF(OR(H31="N/A",I31="N/A"),"N/A",IF(ISERROR(I31/H31),0,I31/H31))</f>
        <v>0</v>
      </c>
      <c r="K31" s="195" t="str">
        <f>INDEX('App B - Gas Spending'!A:T,MATCH('App A - Gas Impacts'!D31,'App B - Gas Spending'!C:C,0),MATCH("% Spent", 'App B - Gas Spending'!$8:$8,0))</f>
        <v/>
      </c>
      <c r="M31" s="81"/>
    </row>
    <row r="32" spans="2:14" ht="15" thickBot="1" x14ac:dyDescent="0.25">
      <c r="B32" s="57"/>
      <c r="C32" s="21"/>
      <c r="D32" s="424" t="s">
        <v>36</v>
      </c>
      <c r="E32" s="123">
        <v>0</v>
      </c>
      <c r="F32" s="205">
        <f>INDEX('Appendix C - Measures'!$B:$P,MATCH('App A - Gas Impacts'!$D32,'Appendix C - Measures'!$B:$B,0),15)</f>
        <v>0</v>
      </c>
      <c r="G32" s="195">
        <f>IF(OR(E32="N/A",F32="N/A"),"N/A",IF(ISERROR(F32/E32),0,F32/E32))</f>
        <v>0</v>
      </c>
      <c r="H32" s="123">
        <v>0</v>
      </c>
      <c r="I32" s="205">
        <f>INDEX('Appendix C - Measures'!$B:$P,MATCH('App A - Gas Impacts'!$D32,'Appendix C - Measures'!$B:$B,0),13)</f>
        <v>0</v>
      </c>
      <c r="J32" s="195">
        <f>IF(OR(H32="N/A",I32="N/A"),"N/A",IF(ISERROR(I32/H32),0,I32/H32))</f>
        <v>0</v>
      </c>
      <c r="K32" s="195" t="str">
        <f>INDEX('App B - Gas Spending'!A:T,MATCH('App A - Gas Impacts'!D32,'App B - Gas Spending'!C:C,0),MATCH("% Spent", 'App B - Gas Spending'!$8:$8,0))</f>
        <v/>
      </c>
      <c r="M32" s="82"/>
    </row>
    <row r="33" spans="2:14" s="19" customFormat="1" ht="15.75" thickTop="1" thickBot="1" x14ac:dyDescent="0.25">
      <c r="B33" s="58"/>
      <c r="C33" s="30" t="s">
        <v>37</v>
      </c>
      <c r="D33" s="30"/>
      <c r="E33" s="79">
        <f>SUM(E30:E32)</f>
        <v>0</v>
      </c>
      <c r="F33" s="192">
        <f>SUM(F30:F32)</f>
        <v>0</v>
      </c>
      <c r="G33" s="193">
        <f t="shared" ref="G33:G34" si="5">IF(OR(E33="N/A",F33="N/A"),"N/A",IF(ISERROR(F33/E33),0,F33/E33))</f>
        <v>0</v>
      </c>
      <c r="H33" s="118">
        <f>SUM(H30:H32)</f>
        <v>0</v>
      </c>
      <c r="I33" s="192">
        <f>SUM(I30:I32)</f>
        <v>0</v>
      </c>
      <c r="J33" s="193">
        <f>IF(ISERROR(I33/H33),0,I33/H33)</f>
        <v>0</v>
      </c>
      <c r="K33" s="198" t="str">
        <f>INDEX('App B - Gas Spending'!A:T,MATCH('App A - Gas Impacts'!C33,'App B - Gas Spending'!B:B,0),MATCH("% Spent", 'App B - Gas Spending'!$8:$8,0))</f>
        <v/>
      </c>
      <c r="M33" s="82"/>
      <c r="N33" s="78"/>
    </row>
    <row r="34" spans="2:14" s="19" customFormat="1" ht="15.75" thickTop="1" thickBot="1" x14ac:dyDescent="0.25">
      <c r="B34" s="68" t="s">
        <v>38</v>
      </c>
      <c r="C34" s="31"/>
      <c r="D34" s="31"/>
      <c r="E34" s="152">
        <f>E33</f>
        <v>0</v>
      </c>
      <c r="F34" s="199">
        <f>F33</f>
        <v>0</v>
      </c>
      <c r="G34" s="200">
        <f t="shared" si="5"/>
        <v>0</v>
      </c>
      <c r="H34" s="147">
        <f>H33</f>
        <v>0</v>
      </c>
      <c r="I34" s="199">
        <f>I33</f>
        <v>0</v>
      </c>
      <c r="J34" s="200">
        <f>IF(ISERROR(I34/H34),0,I34/H34)</f>
        <v>0</v>
      </c>
      <c r="K34" s="200" t="str">
        <f>INDEX('App B - Gas Spending'!A:T,MATCH('App A - Gas Impacts'!B34,'App B - Gas Spending'!A:A,0),MATCH("% Spent", 'App B - Gas Spending'!$8:$8,0))</f>
        <v/>
      </c>
      <c r="M34" s="81"/>
      <c r="N34" s="78"/>
    </row>
    <row r="35" spans="2:14" ht="15" thickTop="1" x14ac:dyDescent="0.2">
      <c r="B35" s="425"/>
      <c r="C35" s="425"/>
      <c r="D35" s="56"/>
      <c r="E35" s="148"/>
      <c r="F35" s="164"/>
      <c r="G35" s="201"/>
      <c r="H35" s="148"/>
      <c r="I35" s="164"/>
      <c r="J35" s="201"/>
      <c r="K35" s="201"/>
      <c r="M35" s="81"/>
    </row>
    <row r="36" spans="2:14" ht="14.25" x14ac:dyDescent="0.2">
      <c r="B36" s="61" t="s">
        <v>39</v>
      </c>
      <c r="C36" s="62"/>
      <c r="D36" s="62"/>
      <c r="E36" s="149"/>
      <c r="F36" s="419"/>
      <c r="G36" s="202"/>
      <c r="H36" s="149"/>
      <c r="I36" s="419"/>
      <c r="J36" s="202"/>
      <c r="K36" s="202"/>
      <c r="M36" s="81"/>
    </row>
    <row r="37" spans="2:14" ht="14.25" x14ac:dyDescent="0.2">
      <c r="B37" s="57"/>
      <c r="C37" s="13" t="s">
        <v>40</v>
      </c>
      <c r="D37" s="13"/>
      <c r="E37" s="150"/>
      <c r="F37" s="203"/>
      <c r="G37" s="204"/>
      <c r="H37" s="150"/>
      <c r="I37" s="203"/>
      <c r="J37" s="204"/>
      <c r="K37" s="204"/>
      <c r="M37" s="81"/>
    </row>
    <row r="38" spans="2:14" ht="14.25" x14ac:dyDescent="0.2">
      <c r="B38" s="57"/>
      <c r="C38" s="21"/>
      <c r="D38" s="23" t="s">
        <v>41</v>
      </c>
      <c r="E38" s="161">
        <v>0</v>
      </c>
      <c r="F38" s="191">
        <f>INDEX('Appendix C - Measures'!$B:$P,MATCH('App A - Gas Impacts'!$D38,'Appendix C - Measures'!$B:$B,0),15)</f>
        <v>0</v>
      </c>
      <c r="G38" s="190">
        <f t="shared" ref="G38:G44" si="6">IF(OR(E38="N/A",F38="N/A"),"N/A",IF(ISERROR(F38/E38),0,F38/E38))</f>
        <v>0</v>
      </c>
      <c r="H38" s="158">
        <v>0</v>
      </c>
      <c r="I38" s="191">
        <f>INDEX('Appendix C - Measures'!$B:$P,MATCH('App A - Gas Impacts'!$D38,'Appendix C - Measures'!$B:$B,0),13)</f>
        <v>0</v>
      </c>
      <c r="J38" s="190">
        <f t="shared" ref="J38:J44" si="7">IF(OR(H38="N/A",I38="N/A"),"N/A",IF(ISERROR(I38/H38),0,I38/H38))</f>
        <v>0</v>
      </c>
      <c r="K38" s="190">
        <f>INDEX('App B - Gas Spending'!A:T,MATCH('App A - Gas Impacts'!D38,'App B - Gas Spending'!C:C,0),MATCH("% Spent", 'App B - Gas Spending'!$8:$8,0))</f>
        <v>0.51891881822416253</v>
      </c>
      <c r="M38" s="81"/>
    </row>
    <row r="39" spans="2:14" ht="14.25" x14ac:dyDescent="0.2">
      <c r="B39" s="57"/>
      <c r="C39" s="21"/>
      <c r="D39" s="24" t="s">
        <v>42</v>
      </c>
      <c r="E39" s="161">
        <v>0</v>
      </c>
      <c r="F39" s="191">
        <f>INDEX('Appendix C - Measures'!$B:$P,MATCH('App A - Gas Impacts'!$D39,'Appendix C - Measures'!$B:$B,0),15)</f>
        <v>0</v>
      </c>
      <c r="G39" s="190">
        <f t="shared" si="6"/>
        <v>0</v>
      </c>
      <c r="H39" s="158">
        <v>0</v>
      </c>
      <c r="I39" s="191">
        <f>INDEX('Appendix C - Measures'!$B:$P,MATCH('App A - Gas Impacts'!$D39,'Appendix C - Measures'!$B:$B,0),13)</f>
        <v>0</v>
      </c>
      <c r="J39" s="190">
        <f t="shared" si="7"/>
        <v>0</v>
      </c>
      <c r="K39" s="190" t="str">
        <f>INDEX('App B - Gas Spending'!A:T,MATCH('App A - Gas Impacts'!D39,'App B - Gas Spending'!C:C,0),MATCH("% Spent", 'App B - Gas Spending'!$8:$8,0))</f>
        <v/>
      </c>
      <c r="M39" s="81"/>
    </row>
    <row r="40" spans="2:14" ht="14.25" x14ac:dyDescent="0.2">
      <c r="B40" s="57"/>
      <c r="C40" s="21"/>
      <c r="D40" s="24" t="s">
        <v>43</v>
      </c>
      <c r="E40" s="161">
        <v>0</v>
      </c>
      <c r="F40" s="191">
        <f>INDEX('Appendix C - Measures'!$B:$P,MATCH('App A - Gas Impacts'!$D40,'Appendix C - Measures'!$B:$B,0),15)</f>
        <v>0</v>
      </c>
      <c r="G40" s="190">
        <f t="shared" si="6"/>
        <v>0</v>
      </c>
      <c r="H40" s="158">
        <v>0</v>
      </c>
      <c r="I40" s="191">
        <f>INDEX('Appendix C - Measures'!$B:$P,MATCH('App A - Gas Impacts'!$D40,'Appendix C - Measures'!$B:$B,0),13)</f>
        <v>0</v>
      </c>
      <c r="J40" s="190">
        <f t="shared" si="7"/>
        <v>0</v>
      </c>
      <c r="K40" s="190" t="str">
        <f>INDEX('App B - Gas Spending'!A:T,MATCH('App A - Gas Impacts'!D40,'App B - Gas Spending'!C:C,0),MATCH("% Spent", 'App B - Gas Spending'!$8:$8,0))</f>
        <v/>
      </c>
      <c r="M40" s="81"/>
    </row>
    <row r="41" spans="2:14" s="15" customFormat="1" ht="14.25" x14ac:dyDescent="0.2">
      <c r="B41" s="59"/>
      <c r="C41" s="14"/>
      <c r="D41" s="16" t="s">
        <v>44</v>
      </c>
      <c r="E41" s="161">
        <v>0</v>
      </c>
      <c r="F41" s="191">
        <f>INDEX('Appendix C - Measures'!$B:$P,MATCH('App A - Gas Impacts'!$D41,'Appendix C - Measures'!$B:$B,0),15)</f>
        <v>0</v>
      </c>
      <c r="G41" s="190">
        <f t="shared" si="6"/>
        <v>0</v>
      </c>
      <c r="H41" s="158">
        <v>0</v>
      </c>
      <c r="I41" s="191">
        <f>INDEX('Appendix C - Measures'!$B:$P,MATCH('App A - Gas Impacts'!$D41,'Appendix C - Measures'!$B:$B,0),13)</f>
        <v>0</v>
      </c>
      <c r="J41" s="190">
        <f t="shared" si="7"/>
        <v>0</v>
      </c>
      <c r="K41" s="190">
        <f>INDEX('App B - Gas Spending'!A:T,MATCH('App A - Gas Impacts'!D41,'App B - Gas Spending'!C:C,0),MATCH("% Spent", 'App B - Gas Spending'!$8:$8,0))</f>
        <v>0.29096880369206024</v>
      </c>
      <c r="M41" s="81"/>
      <c r="N41" s="77"/>
    </row>
    <row r="42" spans="2:14" ht="15" thickBot="1" x14ac:dyDescent="0.25">
      <c r="B42" s="57"/>
      <c r="C42" s="21"/>
      <c r="D42" s="24" t="s">
        <v>45</v>
      </c>
      <c r="E42" s="161">
        <v>0</v>
      </c>
      <c r="F42" s="191">
        <f>INDEX('Appendix C - Measures'!$B:$P,MATCH('App A - Gas Impacts'!$D42,'Appendix C - Measures'!$B:$B,0),15)</f>
        <v>0</v>
      </c>
      <c r="G42" s="190">
        <f t="shared" si="6"/>
        <v>0</v>
      </c>
      <c r="H42" s="158">
        <v>0</v>
      </c>
      <c r="I42" s="191">
        <f>INDEX('Appendix C - Measures'!$B:$P,MATCH('App A - Gas Impacts'!$D42,'Appendix C - Measures'!$B:$B,0),13)</f>
        <v>0</v>
      </c>
      <c r="J42" s="190">
        <f t="shared" si="7"/>
        <v>0</v>
      </c>
      <c r="K42" s="190">
        <f>INDEX('App B - Gas Spending'!A:T,MATCH('App A - Gas Impacts'!D42,'App B - Gas Spending'!C:C,0),MATCH("% Spent", 'App B - Gas Spending'!$8:$8,0))</f>
        <v>0.2775464571551608</v>
      </c>
      <c r="M42" s="81"/>
    </row>
    <row r="43" spans="2:14" s="19" customFormat="1" ht="15.75" thickTop="1" thickBot="1" x14ac:dyDescent="0.25">
      <c r="B43" s="58"/>
      <c r="C43" s="30" t="s">
        <v>46</v>
      </c>
      <c r="D43" s="30"/>
      <c r="E43" s="118">
        <f>SUM(E38:E42)</f>
        <v>0</v>
      </c>
      <c r="F43" s="192">
        <f>SUM(F38:F42)</f>
        <v>0</v>
      </c>
      <c r="G43" s="193">
        <f t="shared" si="6"/>
        <v>0</v>
      </c>
      <c r="H43" s="118">
        <f>SUM(H38:H42)</f>
        <v>0</v>
      </c>
      <c r="I43" s="192">
        <f>SUM(I38:I42)</f>
        <v>0</v>
      </c>
      <c r="J43" s="193">
        <f t="shared" si="7"/>
        <v>0</v>
      </c>
      <c r="K43" s="193">
        <f>INDEX('App B - Gas Spending'!A:T,MATCH('App A - Gas Impacts'!C43,'App B - Gas Spending'!B:B,0),MATCH("% Spent", 'App B - Gas Spending'!$8:$8,0))</f>
        <v>0.36351563084542815</v>
      </c>
      <c r="M43" s="82"/>
      <c r="N43" s="78"/>
    </row>
    <row r="44" spans="2:14" s="19" customFormat="1" ht="15.75" thickTop="1" thickBot="1" x14ac:dyDescent="0.25">
      <c r="B44" s="68" t="s">
        <v>47</v>
      </c>
      <c r="C44" s="31"/>
      <c r="D44" s="31"/>
      <c r="E44" s="147">
        <f>E43</f>
        <v>0</v>
      </c>
      <c r="F44" s="199">
        <f>F43</f>
        <v>0</v>
      </c>
      <c r="G44" s="200">
        <f t="shared" si="6"/>
        <v>0</v>
      </c>
      <c r="H44" s="147">
        <f t="shared" ref="H44:I44" si="8">H43</f>
        <v>0</v>
      </c>
      <c r="I44" s="199">
        <f t="shared" si="8"/>
        <v>0</v>
      </c>
      <c r="J44" s="200">
        <f t="shared" si="7"/>
        <v>0</v>
      </c>
      <c r="K44" s="200">
        <f>INDEX('App B - Gas Spending'!A:T,MATCH('App A - Gas Impacts'!B44,'App B - Gas Spending'!A:A,0),MATCH("% Spent", 'App B - Gas Spending'!$8:$8,0))</f>
        <v>0.36351563084542815</v>
      </c>
      <c r="M44" s="81"/>
      <c r="N44" s="78"/>
    </row>
    <row r="45" spans="2:14" s="19" customFormat="1" ht="15.75" thickTop="1" thickBot="1" x14ac:dyDescent="0.25">
      <c r="B45" s="410"/>
      <c r="C45" s="410"/>
      <c r="D45" s="55"/>
      <c r="E45" s="148"/>
      <c r="F45" s="164"/>
      <c r="G45" s="201"/>
      <c r="H45" s="148"/>
      <c r="I45" s="164"/>
      <c r="J45" s="201"/>
      <c r="K45" s="201"/>
      <c r="M45" s="82"/>
      <c r="N45" s="78"/>
    </row>
    <row r="46" spans="2:14" s="19" customFormat="1" ht="15.75" thickTop="1" thickBot="1" x14ac:dyDescent="0.25">
      <c r="B46" s="33" t="s">
        <v>48</v>
      </c>
      <c r="C46" s="34"/>
      <c r="D46" s="34"/>
      <c r="E46" s="151">
        <f>E26+E44+E34</f>
        <v>53407</v>
      </c>
      <c r="F46" s="426">
        <f>F26+F44+F34</f>
        <v>53140</v>
      </c>
      <c r="G46" s="211">
        <f>F46/E46</f>
        <v>0.99500065534480497</v>
      </c>
      <c r="H46" s="151">
        <f>H26+H44+H34</f>
        <v>491172.17417180643</v>
      </c>
      <c r="I46" s="426">
        <f>I26+I44+I34</f>
        <v>556611.48999999953</v>
      </c>
      <c r="J46" s="211">
        <f>I46/H46</f>
        <v>1.1332309101966822</v>
      </c>
      <c r="K46" s="211">
        <f>INDEX('App B - Gas Spending'!A:T,MATCH('App A - Gas Impacts'!B46,'App B - Gas Spending'!A:A,0),MATCH("% Spent", 'App B - Gas Spending'!$8:$8,0))</f>
        <v>0.72924297848993569</v>
      </c>
      <c r="M46" s="82"/>
      <c r="N46" s="78"/>
    </row>
    <row r="47" spans="2:14" s="19" customFormat="1" ht="15" thickTop="1" x14ac:dyDescent="0.2">
      <c r="B47" s="345"/>
      <c r="C47" s="345"/>
      <c r="D47" s="345"/>
      <c r="E47" s="346"/>
      <c r="F47" s="346"/>
      <c r="G47" s="347"/>
      <c r="H47" s="346"/>
      <c r="I47" s="346"/>
      <c r="J47" s="347"/>
      <c r="K47" s="347"/>
      <c r="M47" s="82"/>
      <c r="N47" s="78"/>
    </row>
    <row r="48" spans="2:14" s="19" customFormat="1" ht="15" thickBot="1" x14ac:dyDescent="0.25">
      <c r="B48" s="345"/>
      <c r="C48" s="345"/>
      <c r="D48" s="345"/>
      <c r="E48" s="346"/>
      <c r="F48" s="346"/>
      <c r="G48" s="347"/>
      <c r="H48" s="346"/>
      <c r="I48" s="346"/>
      <c r="J48" s="347"/>
      <c r="K48" s="347"/>
      <c r="M48" s="78"/>
      <c r="N48" s="78"/>
    </row>
    <row r="49" spans="2:14" s="7" customFormat="1" ht="15.75" thickBot="1" x14ac:dyDescent="0.3">
      <c r="B49" s="562" t="s">
        <v>63</v>
      </c>
      <c r="C49" s="563"/>
      <c r="D49" s="563"/>
      <c r="E49" s="563"/>
      <c r="F49" s="563"/>
      <c r="G49" s="564"/>
      <c r="H49" s="387" t="s">
        <v>50</v>
      </c>
      <c r="I49" s="300" t="s">
        <v>51</v>
      </c>
      <c r="J49" s="301" t="s">
        <v>52</v>
      </c>
      <c r="K49" s="427"/>
      <c r="L49" s="19"/>
      <c r="M49" s="20"/>
      <c r="N49" s="78"/>
    </row>
    <row r="50" spans="2:14" ht="15" x14ac:dyDescent="0.25">
      <c r="B50" s="332" t="s">
        <v>64</v>
      </c>
      <c r="C50" s="333"/>
      <c r="D50" s="334"/>
      <c r="E50" s="335"/>
      <c r="F50" s="335"/>
      <c r="G50" s="335"/>
      <c r="H50" s="336" t="s">
        <v>54</v>
      </c>
      <c r="I50" s="337">
        <f>(25507729.037)*10</f>
        <v>255077290.37</v>
      </c>
      <c r="J50" s="338" t="s">
        <v>54</v>
      </c>
      <c r="K50" s="19"/>
    </row>
    <row r="51" spans="2:14" ht="15.75" thickBot="1" x14ac:dyDescent="0.3">
      <c r="B51" s="339" t="s">
        <v>55</v>
      </c>
      <c r="C51" s="340"/>
      <c r="D51" s="341"/>
      <c r="E51" s="342"/>
      <c r="F51" s="342"/>
      <c r="G51" s="342"/>
      <c r="H51" s="343" t="s">
        <v>54</v>
      </c>
      <c r="I51" s="343">
        <f>I46/I50</f>
        <v>2.1821287547496362E-3</v>
      </c>
      <c r="J51" s="344" t="s">
        <v>54</v>
      </c>
      <c r="K51" s="19"/>
    </row>
    <row r="52" spans="2:14" ht="15" thickBot="1" x14ac:dyDescent="0.25">
      <c r="B52" s="345"/>
      <c r="C52" s="345"/>
      <c r="D52" s="345"/>
      <c r="E52" s="346"/>
      <c r="F52" s="346"/>
      <c r="G52" s="347"/>
      <c r="H52" s="346"/>
      <c r="I52" s="346"/>
      <c r="J52" s="347"/>
      <c r="K52" s="19"/>
    </row>
    <row r="53" spans="2:14" ht="15.75" thickBot="1" x14ac:dyDescent="0.3">
      <c r="B53" s="348"/>
      <c r="C53" s="348"/>
      <c r="D53" s="348"/>
      <c r="E53" s="349" t="s">
        <v>3</v>
      </c>
      <c r="F53" s="350"/>
      <c r="G53" s="351"/>
      <c r="H53" s="351" t="s">
        <v>65</v>
      </c>
      <c r="I53" s="350"/>
      <c r="J53" s="351"/>
      <c r="K53" s="19"/>
    </row>
    <row r="54" spans="2:14" ht="27" thickTop="1" thickBot="1" x14ac:dyDescent="0.25">
      <c r="B54" s="322" t="s">
        <v>56</v>
      </c>
      <c r="C54" s="352"/>
      <c r="D54" s="352"/>
      <c r="E54" s="324" t="s">
        <v>9</v>
      </c>
      <c r="F54" s="324" t="s">
        <v>10</v>
      </c>
      <c r="G54" s="325" t="s">
        <v>57</v>
      </c>
      <c r="H54" s="324" t="s">
        <v>9</v>
      </c>
      <c r="I54" s="324" t="s">
        <v>10</v>
      </c>
      <c r="J54" s="325" t="s">
        <v>57</v>
      </c>
      <c r="K54" s="19"/>
    </row>
    <row r="55" spans="2:14" ht="13.5" thickTop="1" x14ac:dyDescent="0.2">
      <c r="B55" s="428" t="s">
        <v>58</v>
      </c>
      <c r="C55" s="429"/>
      <c r="D55" s="430"/>
      <c r="E55" s="431">
        <f>IF(ISERROR(VALUE(E18)),0,E18)+IF(ISERROR(VALUE(E30)),0,E30)+IF(ISERROR(VALUE(E31)),0,E31)</f>
        <v>52629</v>
      </c>
      <c r="F55" s="431">
        <f>IF(ISERROR(VALUE(F18)),0,F18)+IF(ISERROR(VALUE(F30)),0,F30)+IF(ISERROR(VALUE(F31)),0,F31)</f>
        <v>52870</v>
      </c>
      <c r="G55" s="432">
        <f t="shared" ref="G55:G56" si="9">IF(E55 =0,"N/A", (F55-E55)/E55)</f>
        <v>4.5792243819947178E-3</v>
      </c>
      <c r="H55" s="431">
        <f t="shared" ref="H55:I55" si="10">IF(ISERROR(VALUE(H18)),0,H18)+IF(ISERROR(VALUE(H30)),0,H30)+IF(ISERROR(VALUE(H31)),0,H31)</f>
        <v>269207.22041031253</v>
      </c>
      <c r="I55" s="433">
        <f t="shared" si="10"/>
        <v>393675.73999999953</v>
      </c>
      <c r="J55" s="434">
        <f t="shared" ref="J55:J56" si="11">IF(H55 =0,"N/A", (I55-H55)/H55)</f>
        <v>0.46235208476198425</v>
      </c>
      <c r="K55" s="19"/>
    </row>
    <row r="56" spans="2:14" x14ac:dyDescent="0.2">
      <c r="B56" s="428" t="s">
        <v>59</v>
      </c>
      <c r="C56" s="429"/>
      <c r="D56" s="430"/>
      <c r="E56" s="431">
        <f>IF(ISERROR(VALUE(E25)),0,E25)+IF(ISERROR(VALUE(E32)),0,E32)</f>
        <v>778</v>
      </c>
      <c r="F56" s="431">
        <f>IF(ISERROR(VALUE(F25)),0,F25)+IF(ISERROR(VALUE(F32)),0,F32)</f>
        <v>270</v>
      </c>
      <c r="G56" s="432">
        <f t="shared" si="9"/>
        <v>-0.65295629820051415</v>
      </c>
      <c r="H56" s="431">
        <f t="shared" ref="H56:I56" si="12">IF(ISERROR(VALUE(H25)),0,H25)+IF(ISERROR(VALUE(H32)),0,H32)</f>
        <v>221964.9537614939</v>
      </c>
      <c r="I56" s="433">
        <f t="shared" si="12"/>
        <v>162935.75</v>
      </c>
      <c r="J56" s="434">
        <f t="shared" si="11"/>
        <v>-0.26593929699785873</v>
      </c>
      <c r="K56" s="19"/>
    </row>
    <row r="57" spans="2:14" ht="13.5" thickBot="1" x14ac:dyDescent="0.25">
      <c r="B57" s="326" t="s">
        <v>39</v>
      </c>
      <c r="C57" s="327"/>
      <c r="D57" s="353"/>
      <c r="E57" s="328">
        <f>IF(ISERROR(VALUE(E44)),0,E44)</f>
        <v>0</v>
      </c>
      <c r="F57" s="328">
        <f>IF(ISERROR(VALUE(F44)),0,F44)</f>
        <v>0</v>
      </c>
      <c r="G57" s="329" t="str">
        <f>IF(E57 =0,"N/A", (F57-E57)/E57)</f>
        <v>N/A</v>
      </c>
      <c r="H57" s="328">
        <f t="shared" ref="H57:I57" si="13">IF(ISERROR(VALUE(H44)),0,H44)</f>
        <v>0</v>
      </c>
      <c r="I57" s="328">
        <f t="shared" si="13"/>
        <v>0</v>
      </c>
      <c r="J57" s="329" t="str">
        <f>IF(H57 =0,"N/A", (I57-H57)/H57)</f>
        <v>N/A</v>
      </c>
      <c r="K57" s="19"/>
    </row>
    <row r="58" spans="2:14" ht="13.5" thickTop="1" x14ac:dyDescent="0.2">
      <c r="B58" s="330" t="s">
        <v>60</v>
      </c>
      <c r="C58" s="331"/>
      <c r="D58" s="354"/>
      <c r="E58" s="431">
        <f>SUM(E55:E57)</f>
        <v>53407</v>
      </c>
      <c r="F58" s="431">
        <f>SUM(F55:F57)</f>
        <v>53140</v>
      </c>
      <c r="G58" s="432">
        <f t="shared" ref="G58" si="14">IF(E58 =0,"N/A", (F58-E58)/E58)</f>
        <v>-4.9993446551950121E-3</v>
      </c>
      <c r="H58" s="431">
        <f t="shared" ref="H58:I58" si="15">SUM(H55:H57)</f>
        <v>491172.17417180643</v>
      </c>
      <c r="I58" s="431">
        <f t="shared" si="15"/>
        <v>556611.48999999953</v>
      </c>
      <c r="J58" s="434">
        <f>IF(H58 =0,"N/A", (I58-H58)/H58)</f>
        <v>0.13323091019668221</v>
      </c>
      <c r="K58" s="19"/>
    </row>
  </sheetData>
  <sheetProtection sheet="1" objects="1" scenarios="1"/>
  <mergeCells count="5">
    <mergeCell ref="B2:K2"/>
    <mergeCell ref="B3:K3"/>
    <mergeCell ref="B4:K4"/>
    <mergeCell ref="B1:K1"/>
    <mergeCell ref="B49:G49"/>
  </mergeCells>
  <phoneticPr fontId="12" type="noConversion"/>
  <printOptions horizontalCentered="1"/>
  <pageMargins left="0.25" right="0.25" top="0.25" bottom="0.5" header="0.25" footer="0.25"/>
  <pageSetup scale="64" orientation="landscape" r:id="rId1"/>
  <headerFooter alignWithMargins="0">
    <oddFooter>&amp;LIPL Annual Report&amp;RPage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2"/>
    <pageSetUpPr fitToPage="1"/>
  </sheetPr>
  <dimension ref="A1:U109"/>
  <sheetViews>
    <sheetView showGridLines="0" zoomScale="80" zoomScaleNormal="80" workbookViewId="0">
      <pane xSplit="3" ySplit="8" topLeftCell="D9" activePane="bottomRight" state="frozen"/>
      <selection pane="topRight" activeCell="W32" sqref="W32"/>
      <selection pane="bottomLeft" activeCell="W32" sqref="W32"/>
      <selection pane="bottomRight"/>
    </sheetView>
  </sheetViews>
  <sheetFormatPr defaultRowHeight="12.75" x14ac:dyDescent="0.2"/>
  <cols>
    <col min="1" max="1" customWidth="true" width="4.5703125" collapsed="false"/>
    <col min="2" max="2" customWidth="true" width="8.85546875" collapsed="false"/>
    <col min="3" max="3" customWidth="true" width="42.85546875" collapsed="false"/>
    <col min="4" max="4" customWidth="true" style="1" width="12.7109375" collapsed="false"/>
    <col min="5" max="15" customWidth="true" width="12.7109375" collapsed="false"/>
    <col min="16" max="17" customWidth="true" style="87" width="18.85546875" collapsed="false"/>
    <col min="18" max="19" customWidth="true" style="87" width="12.7109375" collapsed="false"/>
    <col min="20" max="20" bestFit="true" customWidth="true" style="88" width="10.0" collapsed="false"/>
    <col min="21" max="21" customWidth="true" width="17.0" collapsed="false"/>
  </cols>
  <sheetData>
    <row r="1" spans="1:21" ht="18" x14ac:dyDescent="0.25">
      <c r="C1" s="567" t="s">
        <v>66</v>
      </c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21" s="2" customFormat="1" ht="18" x14ac:dyDescent="0.25">
      <c r="C2" s="567" t="s">
        <v>1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89"/>
    </row>
    <row r="3" spans="1:21" s="2" customFormat="1" ht="18" x14ac:dyDescent="0.25">
      <c r="C3" s="567" t="str">
        <f>"SPENDING REPORT FOR YTD JANUARY 1, "&amp;YEAR('Monthly Data'!AD1)&amp;" THROUGH "&amp;UPPER((TEXT(DATE(YEAR('Monthly Data'!AD1),MONTH('Monthly Data'!AD1)+1,0),"MMMM dd, yyyy")))</f>
        <v>SPENDING REPORT FOR YTD JANUARY 1, 2020 THROUGH DECEMBER 31, 2020</v>
      </c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89"/>
    </row>
    <row r="4" spans="1:21" s="2" customFormat="1" ht="18" x14ac:dyDescent="0.25"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90"/>
    </row>
    <row r="5" spans="1:21" ht="18" x14ac:dyDescent="0.2">
      <c r="A5" s="3" t="s">
        <v>67</v>
      </c>
      <c r="B5" s="3"/>
      <c r="C5" s="3"/>
    </row>
    <row r="6" spans="1:21" x14ac:dyDescent="0.2">
      <c r="A6" s="141" t="s">
        <v>68</v>
      </c>
      <c r="B6" s="141"/>
      <c r="C6" s="141"/>
      <c r="D6" s="435" t="s">
        <v>69</v>
      </c>
      <c r="E6" s="435" t="s">
        <v>70</v>
      </c>
      <c r="F6" s="43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7"/>
      <c r="T6" s="72"/>
    </row>
    <row r="7" spans="1:21" x14ac:dyDescent="0.2">
      <c r="A7" s="141"/>
      <c r="B7" s="141"/>
      <c r="C7" s="141"/>
      <c r="D7" s="234" t="s">
        <v>71</v>
      </c>
      <c r="E7" s="235"/>
      <c r="F7" s="234" t="s">
        <v>72</v>
      </c>
      <c r="G7" s="235"/>
      <c r="H7" s="234" t="s">
        <v>73</v>
      </c>
      <c r="I7" s="235"/>
      <c r="J7" s="234" t="s">
        <v>74</v>
      </c>
      <c r="K7" s="235"/>
      <c r="L7" s="234" t="s">
        <v>75</v>
      </c>
      <c r="M7" s="235"/>
      <c r="N7" s="234" t="s">
        <v>76</v>
      </c>
      <c r="O7" s="235"/>
      <c r="P7" s="234" t="s">
        <v>77</v>
      </c>
      <c r="Q7" s="235"/>
      <c r="R7" s="247"/>
      <c r="S7" s="248"/>
      <c r="T7" s="437"/>
    </row>
    <row r="8" spans="1:21" x14ac:dyDescent="0.2">
      <c r="A8" s="438" t="s">
        <v>6</v>
      </c>
      <c r="B8" s="438" t="s">
        <v>78</v>
      </c>
      <c r="C8" s="438" t="s">
        <v>8</v>
      </c>
      <c r="D8" s="240" t="s">
        <v>79</v>
      </c>
      <c r="E8" s="241" t="s">
        <v>51</v>
      </c>
      <c r="F8" s="240" t="s">
        <v>79</v>
      </c>
      <c r="G8" s="241" t="s">
        <v>51</v>
      </c>
      <c r="H8" s="240" t="s">
        <v>79</v>
      </c>
      <c r="I8" s="241" t="s">
        <v>51</v>
      </c>
      <c r="J8" s="240" t="s">
        <v>79</v>
      </c>
      <c r="K8" s="241" t="s">
        <v>51</v>
      </c>
      <c r="L8" s="240" t="s">
        <v>79</v>
      </c>
      <c r="M8" s="241" t="s">
        <v>51</v>
      </c>
      <c r="N8" s="240" t="s">
        <v>79</v>
      </c>
      <c r="O8" s="241" t="s">
        <v>51</v>
      </c>
      <c r="P8" s="240" t="s">
        <v>79</v>
      </c>
      <c r="Q8" s="241" t="s">
        <v>51</v>
      </c>
      <c r="R8" s="378" t="s">
        <v>80</v>
      </c>
      <c r="S8" s="379" t="s">
        <v>81</v>
      </c>
      <c r="T8" s="439" t="s">
        <v>82</v>
      </c>
    </row>
    <row r="9" spans="1:21" x14ac:dyDescent="0.2">
      <c r="A9" s="234" t="s">
        <v>13</v>
      </c>
      <c r="B9" s="235"/>
      <c r="C9" s="235"/>
      <c r="D9" s="242"/>
      <c r="E9" s="243"/>
      <c r="F9" s="242"/>
      <c r="G9" s="243"/>
      <c r="H9" s="242"/>
      <c r="I9" s="243"/>
      <c r="J9" s="242"/>
      <c r="K9" s="243"/>
      <c r="L9" s="242"/>
      <c r="M9" s="243"/>
      <c r="N9" s="242"/>
      <c r="O9" s="243"/>
      <c r="P9" s="242"/>
      <c r="Q9" s="243"/>
      <c r="R9" s="242"/>
      <c r="S9" s="244"/>
      <c r="T9" s="440"/>
    </row>
    <row r="10" spans="1:21" x14ac:dyDescent="0.2">
      <c r="A10" s="232"/>
      <c r="B10" s="131" t="s">
        <v>83</v>
      </c>
      <c r="C10" s="131"/>
      <c r="D10" s="245"/>
      <c r="E10" s="130"/>
      <c r="F10" s="245"/>
      <c r="G10" s="130"/>
      <c r="H10" s="245"/>
      <c r="I10" s="130"/>
      <c r="J10" s="245"/>
      <c r="K10" s="130"/>
      <c r="L10" s="245"/>
      <c r="M10" s="130"/>
      <c r="N10" s="245"/>
      <c r="O10" s="130"/>
      <c r="P10" s="245"/>
      <c r="Q10" s="130"/>
      <c r="R10" s="245"/>
      <c r="S10" s="246"/>
      <c r="T10" s="92"/>
    </row>
    <row r="11" spans="1:21" x14ac:dyDescent="0.2">
      <c r="A11" s="232"/>
      <c r="B11" s="129"/>
      <c r="C11" s="129" t="s">
        <v>15</v>
      </c>
      <c r="D11" s="257">
        <v>30500</v>
      </c>
      <c r="E11" s="230">
        <v>0</v>
      </c>
      <c r="F11" s="257">
        <v>1045707.31</v>
      </c>
      <c r="G11" s="230">
        <v>696415.36100000015</v>
      </c>
      <c r="H11" s="257">
        <v>500000</v>
      </c>
      <c r="I11" s="230">
        <v>401671.52</v>
      </c>
      <c r="J11" s="257">
        <v>1722350</v>
      </c>
      <c r="K11" s="230">
        <v>3260407.22</v>
      </c>
      <c r="L11" s="257">
        <v>0</v>
      </c>
      <c r="M11" s="230">
        <v>10.92</v>
      </c>
      <c r="N11" s="257">
        <v>0</v>
      </c>
      <c r="O11" s="230">
        <v>0</v>
      </c>
      <c r="P11" s="257">
        <v>33000</v>
      </c>
      <c r="Q11" s="230">
        <v>37179.187999999995</v>
      </c>
      <c r="R11" s="245">
        <v>3331557.31</v>
      </c>
      <c r="S11" s="246">
        <v>4395684.2089999998</v>
      </c>
      <c r="T11" s="91">
        <f>IF(OR(R11=0,R11=""),"",S11/R11)</f>
        <v>1.3194082526528712</v>
      </c>
      <c r="U11" s="231"/>
    </row>
    <row r="12" spans="1:21" x14ac:dyDescent="0.2">
      <c r="A12" s="232"/>
      <c r="B12" s="129"/>
      <c r="C12" s="129" t="s">
        <v>16</v>
      </c>
      <c r="D12" s="257">
        <v>102000</v>
      </c>
      <c r="E12" s="230">
        <v>7471.88</v>
      </c>
      <c r="F12" s="257">
        <v>89192.42</v>
      </c>
      <c r="G12" s="230">
        <v>84500.040999999983</v>
      </c>
      <c r="H12" s="257">
        <v>70000</v>
      </c>
      <c r="I12" s="230">
        <v>39847.5</v>
      </c>
      <c r="J12" s="257">
        <v>0</v>
      </c>
      <c r="K12" s="230">
        <v>0</v>
      </c>
      <c r="L12" s="257">
        <v>0</v>
      </c>
      <c r="M12" s="230">
        <v>0</v>
      </c>
      <c r="N12" s="257">
        <v>0</v>
      </c>
      <c r="O12" s="230">
        <v>0</v>
      </c>
      <c r="P12" s="257">
        <v>0</v>
      </c>
      <c r="Q12" s="230">
        <v>0</v>
      </c>
      <c r="R12" s="245">
        <v>261192.41999999998</v>
      </c>
      <c r="S12" s="246">
        <v>131819.42099999997</v>
      </c>
      <c r="T12" s="91">
        <f t="shared" ref="T12:T19" si="0">IF(OR(R12=0,R12=""),"",S12/R12)</f>
        <v>0.50468317955015685</v>
      </c>
      <c r="U12" s="231"/>
    </row>
    <row r="13" spans="1:21" x14ac:dyDescent="0.2">
      <c r="A13" s="232"/>
      <c r="B13" s="129"/>
      <c r="C13" s="129" t="s">
        <v>17</v>
      </c>
      <c r="D13" s="257">
        <v>3000</v>
      </c>
      <c r="E13" s="230">
        <v>0</v>
      </c>
      <c r="F13" s="257">
        <v>215718.86</v>
      </c>
      <c r="G13" s="230">
        <v>256570.40900000001</v>
      </c>
      <c r="H13" s="257">
        <v>50000</v>
      </c>
      <c r="I13" s="230">
        <v>1601.38</v>
      </c>
      <c r="J13" s="257">
        <v>0</v>
      </c>
      <c r="K13" s="230">
        <v>0</v>
      </c>
      <c r="L13" s="257">
        <v>0</v>
      </c>
      <c r="M13" s="230">
        <v>0</v>
      </c>
      <c r="N13" s="257">
        <v>281728.76</v>
      </c>
      <c r="O13" s="230">
        <v>929882.85</v>
      </c>
      <c r="P13" s="257">
        <v>120000</v>
      </c>
      <c r="Q13" s="230">
        <v>108370</v>
      </c>
      <c r="R13" s="245">
        <v>670447.62</v>
      </c>
      <c r="S13" s="246">
        <v>1296424.639</v>
      </c>
      <c r="T13" s="91">
        <f t="shared" si="0"/>
        <v>1.9336702828477488</v>
      </c>
      <c r="U13" s="231"/>
    </row>
    <row r="14" spans="1:21" x14ac:dyDescent="0.2">
      <c r="A14" s="232"/>
      <c r="B14" s="129"/>
      <c r="C14" s="129" t="s">
        <v>18</v>
      </c>
      <c r="D14" s="257">
        <v>500</v>
      </c>
      <c r="E14" s="230">
        <v>0</v>
      </c>
      <c r="F14" s="257">
        <v>31433.22</v>
      </c>
      <c r="G14" s="230">
        <v>4910.8650000000007</v>
      </c>
      <c r="H14" s="257">
        <v>80000</v>
      </c>
      <c r="I14" s="230">
        <v>28336</v>
      </c>
      <c r="J14" s="257">
        <v>312250</v>
      </c>
      <c r="K14" s="230">
        <v>230488</v>
      </c>
      <c r="L14" s="257">
        <v>0</v>
      </c>
      <c r="M14" s="230">
        <v>0</v>
      </c>
      <c r="N14" s="257">
        <v>686950</v>
      </c>
      <c r="O14" s="230">
        <v>442205.48</v>
      </c>
      <c r="P14" s="257">
        <v>0</v>
      </c>
      <c r="Q14" s="230">
        <v>0</v>
      </c>
      <c r="R14" s="245">
        <v>1111133.22</v>
      </c>
      <c r="S14" s="246">
        <v>705940.34499999986</v>
      </c>
      <c r="T14" s="91">
        <f t="shared" si="0"/>
        <v>0.63533366863066143</v>
      </c>
    </row>
    <row r="15" spans="1:21" x14ac:dyDescent="0.2">
      <c r="A15" s="232"/>
      <c r="B15" s="129"/>
      <c r="C15" s="129" t="s">
        <v>19</v>
      </c>
      <c r="D15" s="257">
        <v>5000</v>
      </c>
      <c r="E15" s="230">
        <v>0</v>
      </c>
      <c r="F15" s="257">
        <v>1533152.07</v>
      </c>
      <c r="G15" s="230">
        <v>1485683.676</v>
      </c>
      <c r="H15" s="257">
        <v>10000</v>
      </c>
      <c r="I15" s="230">
        <v>8855</v>
      </c>
      <c r="J15" s="257">
        <v>0</v>
      </c>
      <c r="K15" s="230">
        <v>0</v>
      </c>
      <c r="L15" s="257">
        <v>0</v>
      </c>
      <c r="M15" s="230">
        <v>0</v>
      </c>
      <c r="N15" s="257">
        <v>0</v>
      </c>
      <c r="O15" s="230">
        <v>0</v>
      </c>
      <c r="P15" s="257">
        <v>0</v>
      </c>
      <c r="Q15" s="230">
        <v>0</v>
      </c>
      <c r="R15" s="245">
        <v>1548152.07</v>
      </c>
      <c r="S15" s="246">
        <v>1494538.676</v>
      </c>
      <c r="T15" s="91">
        <f t="shared" si="0"/>
        <v>0.9653694265318522</v>
      </c>
    </row>
    <row r="16" spans="1:21" x14ac:dyDescent="0.2">
      <c r="A16" s="232"/>
      <c r="B16" s="129"/>
      <c r="C16" s="129" t="s">
        <v>20</v>
      </c>
      <c r="D16" s="257">
        <v>0</v>
      </c>
      <c r="E16" s="230">
        <v>0</v>
      </c>
      <c r="F16" s="257">
        <v>359829.29</v>
      </c>
      <c r="G16" s="230">
        <v>263921.86</v>
      </c>
      <c r="H16" s="257">
        <v>0</v>
      </c>
      <c r="I16" s="230">
        <v>583.20000000000005</v>
      </c>
      <c r="J16" s="257">
        <v>300000</v>
      </c>
      <c r="K16" s="230">
        <v>0</v>
      </c>
      <c r="L16" s="257">
        <v>3381.45</v>
      </c>
      <c r="M16" s="230">
        <v>0</v>
      </c>
      <c r="N16" s="257">
        <v>1569401.36</v>
      </c>
      <c r="O16" s="230">
        <v>786391.5</v>
      </c>
      <c r="P16" s="257">
        <v>14000</v>
      </c>
      <c r="Q16" s="230">
        <v>885.93299999999999</v>
      </c>
      <c r="R16" s="245">
        <v>2246612.1</v>
      </c>
      <c r="S16" s="246">
        <v>1051782.493</v>
      </c>
      <c r="T16" s="91">
        <f t="shared" si="0"/>
        <v>0.46816381564044812</v>
      </c>
    </row>
    <row r="17" spans="1:20" x14ac:dyDescent="0.2">
      <c r="A17" s="232"/>
      <c r="B17" s="129"/>
      <c r="C17" s="129" t="s">
        <v>21</v>
      </c>
      <c r="D17" s="257">
        <v>2000</v>
      </c>
      <c r="E17" s="230">
        <v>0</v>
      </c>
      <c r="F17" s="257">
        <v>61628.480000000003</v>
      </c>
      <c r="G17" s="230">
        <v>86578.308000000019</v>
      </c>
      <c r="H17" s="257">
        <v>4000</v>
      </c>
      <c r="I17" s="230">
        <v>0</v>
      </c>
      <c r="J17" s="257">
        <v>0</v>
      </c>
      <c r="K17" s="230">
        <v>3860</v>
      </c>
      <c r="L17" s="257">
        <v>163144.76999999999</v>
      </c>
      <c r="M17" s="230">
        <v>72473.899999999994</v>
      </c>
      <c r="N17" s="257">
        <v>73886.44</v>
      </c>
      <c r="O17" s="230">
        <v>0</v>
      </c>
      <c r="P17" s="257">
        <v>2000</v>
      </c>
      <c r="Q17" s="230">
        <v>0</v>
      </c>
      <c r="R17" s="245">
        <v>306659.69</v>
      </c>
      <c r="S17" s="246">
        <v>162912.20800000001</v>
      </c>
      <c r="T17" s="91">
        <f t="shared" si="0"/>
        <v>0.53124754675125385</v>
      </c>
    </row>
    <row r="18" spans="1:20" x14ac:dyDescent="0.2">
      <c r="A18" s="232"/>
      <c r="B18" s="129"/>
      <c r="C18" s="129" t="s">
        <v>22</v>
      </c>
      <c r="D18" s="257">
        <v>4000</v>
      </c>
      <c r="E18" s="230">
        <v>10230.5</v>
      </c>
      <c r="F18" s="257">
        <v>84395.33</v>
      </c>
      <c r="G18" s="230">
        <v>63775.112999999998</v>
      </c>
      <c r="H18" s="257">
        <v>6000</v>
      </c>
      <c r="I18" s="230">
        <v>0</v>
      </c>
      <c r="J18" s="257">
        <v>0</v>
      </c>
      <c r="K18" s="230">
        <v>0</v>
      </c>
      <c r="L18" s="257">
        <v>219420</v>
      </c>
      <c r="M18" s="230">
        <v>194502.16</v>
      </c>
      <c r="N18" s="257">
        <v>0</v>
      </c>
      <c r="O18" s="230">
        <v>0</v>
      </c>
      <c r="P18" s="257">
        <v>0</v>
      </c>
      <c r="Q18" s="230">
        <v>0</v>
      </c>
      <c r="R18" s="245">
        <v>313815.33</v>
      </c>
      <c r="S18" s="246">
        <v>268507.77299999999</v>
      </c>
      <c r="T18" s="91">
        <f t="shared" si="0"/>
        <v>0.85562350634686957</v>
      </c>
    </row>
    <row r="19" spans="1:20" x14ac:dyDescent="0.2">
      <c r="A19" s="232"/>
      <c r="B19" s="253" t="s">
        <v>23</v>
      </c>
      <c r="C19" s="253"/>
      <c r="D19" s="254">
        <v>147000</v>
      </c>
      <c r="E19" s="255">
        <v>17702.38</v>
      </c>
      <c r="F19" s="254">
        <v>3421056.98</v>
      </c>
      <c r="G19" s="255">
        <v>2942355.632999999</v>
      </c>
      <c r="H19" s="254">
        <v>720000</v>
      </c>
      <c r="I19" s="255">
        <v>480894.60000000003</v>
      </c>
      <c r="J19" s="254">
        <v>2334600</v>
      </c>
      <c r="K19" s="255">
        <v>3494755.22</v>
      </c>
      <c r="L19" s="254">
        <v>385946.22</v>
      </c>
      <c r="M19" s="255">
        <v>266986.98</v>
      </c>
      <c r="N19" s="254">
        <v>2611966.56</v>
      </c>
      <c r="O19" s="255">
        <v>2158479.83</v>
      </c>
      <c r="P19" s="254">
        <v>169000</v>
      </c>
      <c r="Q19" s="255">
        <v>146435.12099999998</v>
      </c>
      <c r="R19" s="254">
        <v>9789569.7599999998</v>
      </c>
      <c r="S19" s="256">
        <v>9507609.7640000004</v>
      </c>
      <c r="T19" s="210">
        <f t="shared" si="0"/>
        <v>0.97119791748641671</v>
      </c>
    </row>
    <row r="20" spans="1:20" x14ac:dyDescent="0.2">
      <c r="A20" s="232"/>
      <c r="B20" s="237" t="s">
        <v>84</v>
      </c>
      <c r="C20" s="237"/>
      <c r="D20" s="242"/>
      <c r="E20" s="243"/>
      <c r="F20" s="242"/>
      <c r="G20" s="243"/>
      <c r="H20" s="242"/>
      <c r="I20" s="243"/>
      <c r="J20" s="242"/>
      <c r="K20" s="243"/>
      <c r="L20" s="242"/>
      <c r="M20" s="243"/>
      <c r="N20" s="242"/>
      <c r="O20" s="243"/>
      <c r="P20" s="242"/>
      <c r="Q20" s="243"/>
      <c r="R20" s="242"/>
      <c r="S20" s="244"/>
      <c r="T20" s="441" t="str">
        <f t="shared" ref="T20:T27" si="1">IF(OR(R20=0,R20=""),"",S20/R20)</f>
        <v/>
      </c>
    </row>
    <row r="21" spans="1:20" x14ac:dyDescent="0.2">
      <c r="A21" s="232"/>
      <c r="B21" s="129"/>
      <c r="C21" s="129" t="s">
        <v>25</v>
      </c>
      <c r="D21" s="257">
        <v>30500</v>
      </c>
      <c r="E21" s="230">
        <v>86.891000000000005</v>
      </c>
      <c r="F21" s="257">
        <v>1137954</v>
      </c>
      <c r="G21" s="230">
        <v>877718.84500000009</v>
      </c>
      <c r="H21" s="257">
        <v>200000</v>
      </c>
      <c r="I21" s="230">
        <v>7684.41</v>
      </c>
      <c r="J21" s="257">
        <v>2066402.19</v>
      </c>
      <c r="K21" s="230">
        <v>2331149.31</v>
      </c>
      <c r="L21" s="257">
        <v>0</v>
      </c>
      <c r="M21" s="230">
        <v>0</v>
      </c>
      <c r="N21" s="257">
        <v>0</v>
      </c>
      <c r="O21" s="230">
        <v>0</v>
      </c>
      <c r="P21" s="257">
        <v>11000</v>
      </c>
      <c r="Q21" s="230">
        <v>10354.087</v>
      </c>
      <c r="R21" s="245">
        <v>3445856.19</v>
      </c>
      <c r="S21" s="246">
        <v>3226993.5430000005</v>
      </c>
      <c r="T21" s="91">
        <f t="shared" si="1"/>
        <v>0.93648526376836427</v>
      </c>
    </row>
    <row r="22" spans="1:20" x14ac:dyDescent="0.2">
      <c r="A22" s="232"/>
      <c r="B22" s="129"/>
      <c r="C22" s="129" t="s">
        <v>26</v>
      </c>
      <c r="D22" s="257">
        <v>20000</v>
      </c>
      <c r="E22" s="230">
        <v>0</v>
      </c>
      <c r="F22" s="257">
        <v>505612.71</v>
      </c>
      <c r="G22" s="230">
        <v>39359.456000000006</v>
      </c>
      <c r="H22" s="257">
        <v>75000</v>
      </c>
      <c r="I22" s="230">
        <v>616.7059999999999</v>
      </c>
      <c r="J22" s="257">
        <v>871594.68</v>
      </c>
      <c r="K22" s="230">
        <v>1241890.7</v>
      </c>
      <c r="L22" s="257">
        <v>0</v>
      </c>
      <c r="M22" s="230">
        <v>0</v>
      </c>
      <c r="N22" s="257">
        <v>0</v>
      </c>
      <c r="O22" s="230">
        <v>419251.19999999995</v>
      </c>
      <c r="P22" s="257">
        <v>1000</v>
      </c>
      <c r="Q22" s="230">
        <v>0</v>
      </c>
      <c r="R22" s="245">
        <v>1473207.3900000001</v>
      </c>
      <c r="S22" s="246">
        <v>1701118.0620000004</v>
      </c>
      <c r="T22" s="91">
        <f t="shared" si="1"/>
        <v>1.1547037257259483</v>
      </c>
    </row>
    <row r="23" spans="1:20" x14ac:dyDescent="0.2">
      <c r="A23" s="232"/>
      <c r="B23" s="129"/>
      <c r="C23" s="129" t="s">
        <v>27</v>
      </c>
      <c r="D23" s="257">
        <v>51500</v>
      </c>
      <c r="E23" s="230">
        <v>86.891000000000005</v>
      </c>
      <c r="F23" s="257">
        <v>2717810.72</v>
      </c>
      <c r="G23" s="230">
        <v>716713.84199999983</v>
      </c>
      <c r="H23" s="257">
        <v>210000</v>
      </c>
      <c r="I23" s="230">
        <v>6643.1079999999993</v>
      </c>
      <c r="J23" s="257">
        <v>4641728</v>
      </c>
      <c r="K23" s="230">
        <v>2205992.3859999999</v>
      </c>
      <c r="L23" s="257">
        <v>0</v>
      </c>
      <c r="M23" s="230">
        <v>0</v>
      </c>
      <c r="N23" s="257">
        <v>0</v>
      </c>
      <c r="O23" s="230">
        <v>0</v>
      </c>
      <c r="P23" s="257">
        <v>26000</v>
      </c>
      <c r="Q23" s="230">
        <v>127.71100000000001</v>
      </c>
      <c r="R23" s="245">
        <v>7647038.7200000007</v>
      </c>
      <c r="S23" s="246">
        <v>2929563.9380000001</v>
      </c>
      <c r="T23" s="91">
        <f t="shared" si="1"/>
        <v>0.38309782979626389</v>
      </c>
    </row>
    <row r="24" spans="1:20" x14ac:dyDescent="0.2">
      <c r="A24" s="232"/>
      <c r="B24" s="129"/>
      <c r="C24" s="129" t="s">
        <v>28</v>
      </c>
      <c r="D24" s="257">
        <v>25000</v>
      </c>
      <c r="E24" s="230">
        <v>0</v>
      </c>
      <c r="F24" s="257">
        <v>204386.13</v>
      </c>
      <c r="G24" s="230">
        <v>185644.62800000003</v>
      </c>
      <c r="H24" s="257">
        <v>50000</v>
      </c>
      <c r="I24" s="230">
        <v>14611.690999999999</v>
      </c>
      <c r="J24" s="257">
        <v>725260.58</v>
      </c>
      <c r="K24" s="230">
        <v>3112132.79</v>
      </c>
      <c r="L24" s="257">
        <v>89400</v>
      </c>
      <c r="M24" s="230">
        <v>0</v>
      </c>
      <c r="N24" s="257">
        <v>0</v>
      </c>
      <c r="O24" s="230">
        <v>0</v>
      </c>
      <c r="P24" s="257">
        <v>6500</v>
      </c>
      <c r="Q24" s="230">
        <v>96.878</v>
      </c>
      <c r="R24" s="245">
        <v>1100546.71</v>
      </c>
      <c r="S24" s="246">
        <v>3312485.9870000002</v>
      </c>
      <c r="T24" s="91">
        <f t="shared" si="1"/>
        <v>3.0098549719893311</v>
      </c>
    </row>
    <row r="25" spans="1:20" x14ac:dyDescent="0.2">
      <c r="A25" s="232"/>
      <c r="B25" s="129"/>
      <c r="C25" s="129" t="s">
        <v>29</v>
      </c>
      <c r="D25" s="257">
        <v>2000</v>
      </c>
      <c r="E25" s="230">
        <v>0</v>
      </c>
      <c r="F25" s="257">
        <v>484628.33</v>
      </c>
      <c r="G25" s="230">
        <v>297732.51400000002</v>
      </c>
      <c r="H25" s="257">
        <v>50000</v>
      </c>
      <c r="I25" s="230">
        <v>100.294</v>
      </c>
      <c r="J25" s="257">
        <v>846936.8</v>
      </c>
      <c r="K25" s="230">
        <v>547850.11</v>
      </c>
      <c r="L25" s="257">
        <v>0</v>
      </c>
      <c r="M25" s="230">
        <v>0</v>
      </c>
      <c r="N25" s="257">
        <v>0</v>
      </c>
      <c r="O25" s="230">
        <v>0</v>
      </c>
      <c r="P25" s="257">
        <v>1000</v>
      </c>
      <c r="Q25" s="230">
        <v>849.95400000000006</v>
      </c>
      <c r="R25" s="245">
        <v>1384565.1300000001</v>
      </c>
      <c r="S25" s="246">
        <v>846532.87200000009</v>
      </c>
      <c r="T25" s="91">
        <f t="shared" si="1"/>
        <v>0.61140704301862636</v>
      </c>
    </row>
    <row r="26" spans="1:20" x14ac:dyDescent="0.2">
      <c r="A26" s="232"/>
      <c r="B26" s="253" t="s">
        <v>30</v>
      </c>
      <c r="C26" s="253"/>
      <c r="D26" s="254">
        <v>129000</v>
      </c>
      <c r="E26" s="255">
        <v>173.78199999999998</v>
      </c>
      <c r="F26" s="254">
        <v>5050391.8899999997</v>
      </c>
      <c r="G26" s="255">
        <v>2117169.2850000011</v>
      </c>
      <c r="H26" s="254">
        <v>585000</v>
      </c>
      <c r="I26" s="255">
        <v>29656.208999999995</v>
      </c>
      <c r="J26" s="254">
        <v>9151922.25</v>
      </c>
      <c r="K26" s="255">
        <v>9439015.2959999982</v>
      </c>
      <c r="L26" s="254">
        <v>89400</v>
      </c>
      <c r="M26" s="255">
        <v>0</v>
      </c>
      <c r="N26" s="254">
        <v>0</v>
      </c>
      <c r="O26" s="255">
        <v>419251.19999999995</v>
      </c>
      <c r="P26" s="254">
        <v>45500</v>
      </c>
      <c r="Q26" s="255">
        <v>11428.63</v>
      </c>
      <c r="R26" s="254">
        <v>15051214.140000002</v>
      </c>
      <c r="S26" s="256">
        <v>12016694.402000001</v>
      </c>
      <c r="T26" s="210">
        <f t="shared" si="1"/>
        <v>0.79838704640209168</v>
      </c>
    </row>
    <row r="27" spans="1:20" x14ac:dyDescent="0.2">
      <c r="A27" s="380" t="s">
        <v>31</v>
      </c>
      <c r="B27" s="380"/>
      <c r="C27" s="380"/>
      <c r="D27" s="381">
        <v>276000</v>
      </c>
      <c r="E27" s="381">
        <v>17876.162</v>
      </c>
      <c r="F27" s="381">
        <v>8471448.8699999992</v>
      </c>
      <c r="G27" s="381">
        <v>5059524.9180000015</v>
      </c>
      <c r="H27" s="381">
        <v>1305000</v>
      </c>
      <c r="I27" s="381">
        <v>510550.80900000012</v>
      </c>
      <c r="J27" s="381">
        <v>11486522.25</v>
      </c>
      <c r="K27" s="381">
        <v>12933770.516000001</v>
      </c>
      <c r="L27" s="381">
        <v>475346.22</v>
      </c>
      <c r="M27" s="381">
        <v>266986.98</v>
      </c>
      <c r="N27" s="381">
        <v>2611966.56</v>
      </c>
      <c r="O27" s="381">
        <v>2577731.0300000007</v>
      </c>
      <c r="P27" s="381">
        <v>214500</v>
      </c>
      <c r="Q27" s="381">
        <v>157863.75099999993</v>
      </c>
      <c r="R27" s="381">
        <v>24840783.900000002</v>
      </c>
      <c r="S27" s="381">
        <v>21524304.166000001</v>
      </c>
      <c r="T27" s="209">
        <f t="shared" si="1"/>
        <v>0.86649053639567308</v>
      </c>
    </row>
    <row r="28" spans="1:20" x14ac:dyDescent="0.2">
      <c r="A28" s="233"/>
      <c r="B28" s="233"/>
      <c r="C28" s="23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07" t="str">
        <f t="shared" ref="T28:T29" si="2">IF(OR(R28=0,R28=""),"",S28/R28)</f>
        <v/>
      </c>
    </row>
    <row r="29" spans="1:20" x14ac:dyDescent="0.2">
      <c r="A29" s="239" t="s">
        <v>32</v>
      </c>
      <c r="B29" s="133"/>
      <c r="C29" s="133"/>
      <c r="D29" s="245"/>
      <c r="E29" s="130"/>
      <c r="F29" s="245"/>
      <c r="G29" s="130"/>
      <c r="H29" s="245"/>
      <c r="I29" s="130"/>
      <c r="J29" s="245"/>
      <c r="K29" s="130"/>
      <c r="L29" s="245"/>
      <c r="M29" s="130"/>
      <c r="N29" s="245"/>
      <c r="O29" s="130"/>
      <c r="P29" s="245"/>
      <c r="Q29" s="130"/>
      <c r="R29" s="245"/>
      <c r="S29" s="246"/>
      <c r="T29" s="207" t="str">
        <f t="shared" si="2"/>
        <v/>
      </c>
    </row>
    <row r="30" spans="1:20" x14ac:dyDescent="0.2">
      <c r="A30" s="232"/>
      <c r="B30" s="131" t="s">
        <v>33</v>
      </c>
      <c r="C30" s="131"/>
      <c r="D30" s="245"/>
      <c r="E30" s="130"/>
      <c r="F30" s="245"/>
      <c r="G30" s="130"/>
      <c r="H30" s="245"/>
      <c r="I30" s="130"/>
      <c r="J30" s="245"/>
      <c r="K30" s="130"/>
      <c r="L30" s="245"/>
      <c r="M30" s="130"/>
      <c r="N30" s="245"/>
      <c r="O30" s="130"/>
      <c r="P30" s="245"/>
      <c r="Q30" s="130"/>
      <c r="R30" s="245"/>
      <c r="S30" s="246"/>
      <c r="T30" s="207"/>
    </row>
    <row r="31" spans="1:20" x14ac:dyDescent="0.2">
      <c r="A31" s="232"/>
      <c r="B31" s="129"/>
      <c r="C31" s="129" t="s">
        <v>34</v>
      </c>
      <c r="D31" s="257">
        <v>10000</v>
      </c>
      <c r="E31" s="230">
        <v>0</v>
      </c>
      <c r="F31" s="257">
        <v>1054167.8700000001</v>
      </c>
      <c r="G31" s="230">
        <v>212907.17400000003</v>
      </c>
      <c r="H31" s="257">
        <v>25000</v>
      </c>
      <c r="I31" s="230">
        <v>12822.53</v>
      </c>
      <c r="J31" s="257">
        <v>1600000</v>
      </c>
      <c r="K31" s="230">
        <v>1175420.52</v>
      </c>
      <c r="L31" s="257">
        <v>0</v>
      </c>
      <c r="M31" s="230">
        <v>424.52</v>
      </c>
      <c r="N31" s="257">
        <v>0</v>
      </c>
      <c r="O31" s="230">
        <v>0</v>
      </c>
      <c r="P31" s="257">
        <v>0</v>
      </c>
      <c r="Q31" s="230">
        <v>0</v>
      </c>
      <c r="R31" s="245">
        <v>2689167.87</v>
      </c>
      <c r="S31" s="246">
        <v>1401574.7439999999</v>
      </c>
      <c r="T31" s="91">
        <f t="shared" ref="T31:T35" si="3">IF(OR(R31=0,R31=""),"",S31/R31)</f>
        <v>0.52119273015113032</v>
      </c>
    </row>
    <row r="32" spans="1:20" x14ac:dyDescent="0.2">
      <c r="A32" s="232"/>
      <c r="B32" s="129"/>
      <c r="C32" s="129" t="s">
        <v>35</v>
      </c>
      <c r="D32" s="245">
        <v>0</v>
      </c>
      <c r="E32" s="130">
        <v>0</v>
      </c>
      <c r="F32" s="245">
        <v>416700</v>
      </c>
      <c r="G32" s="130">
        <v>417801.5</v>
      </c>
      <c r="H32" s="245">
        <v>105000</v>
      </c>
      <c r="I32" s="130">
        <v>30000</v>
      </c>
      <c r="J32" s="245">
        <v>20000</v>
      </c>
      <c r="K32" s="130">
        <v>0</v>
      </c>
      <c r="L32" s="245">
        <v>0</v>
      </c>
      <c r="M32" s="130">
        <v>0</v>
      </c>
      <c r="N32" s="245">
        <v>0</v>
      </c>
      <c r="O32" s="130">
        <v>0</v>
      </c>
      <c r="P32" s="245">
        <v>0</v>
      </c>
      <c r="Q32" s="130">
        <v>0</v>
      </c>
      <c r="R32" s="245">
        <v>541700</v>
      </c>
      <c r="S32" s="246">
        <v>447801.5</v>
      </c>
      <c r="T32" s="91">
        <f t="shared" si="3"/>
        <v>0.82665959017906587</v>
      </c>
    </row>
    <row r="33" spans="1:20" x14ac:dyDescent="0.2">
      <c r="A33" s="232"/>
      <c r="B33" s="129"/>
      <c r="C33" s="129" t="s">
        <v>36</v>
      </c>
      <c r="D33" s="257">
        <v>0</v>
      </c>
      <c r="E33" s="230">
        <v>0</v>
      </c>
      <c r="F33" s="257">
        <v>44391.14</v>
      </c>
      <c r="G33" s="230">
        <v>70520.527000000002</v>
      </c>
      <c r="H33" s="257">
        <v>0</v>
      </c>
      <c r="I33" s="230">
        <v>0</v>
      </c>
      <c r="J33" s="257">
        <v>16425000</v>
      </c>
      <c r="K33" s="230">
        <v>16307313.16</v>
      </c>
      <c r="L33" s="257">
        <v>0</v>
      </c>
      <c r="M33" s="230">
        <v>0</v>
      </c>
      <c r="N33" s="257">
        <v>0</v>
      </c>
      <c r="O33" s="230">
        <v>0</v>
      </c>
      <c r="P33" s="257">
        <v>0</v>
      </c>
      <c r="Q33" s="230">
        <v>0</v>
      </c>
      <c r="R33" s="245">
        <v>16469391.140000001</v>
      </c>
      <c r="S33" s="246">
        <v>16377833.687000001</v>
      </c>
      <c r="T33" s="91">
        <f t="shared" si="3"/>
        <v>0.99444075058867054</v>
      </c>
    </row>
    <row r="34" spans="1:20" x14ac:dyDescent="0.2">
      <c r="A34" s="232"/>
      <c r="B34" s="253" t="s">
        <v>37</v>
      </c>
      <c r="C34" s="253"/>
      <c r="D34" s="254">
        <v>10000</v>
      </c>
      <c r="E34" s="255">
        <v>0</v>
      </c>
      <c r="F34" s="254">
        <v>1515259.01</v>
      </c>
      <c r="G34" s="255">
        <v>701229.201</v>
      </c>
      <c r="H34" s="254">
        <v>130000</v>
      </c>
      <c r="I34" s="255">
        <v>42822.53</v>
      </c>
      <c r="J34" s="254">
        <v>18045000</v>
      </c>
      <c r="K34" s="255">
        <v>17482733.68</v>
      </c>
      <c r="L34" s="254">
        <v>0</v>
      </c>
      <c r="M34" s="255">
        <v>424.52</v>
      </c>
      <c r="N34" s="254">
        <v>0</v>
      </c>
      <c r="O34" s="255">
        <v>0</v>
      </c>
      <c r="P34" s="254">
        <v>0</v>
      </c>
      <c r="Q34" s="255">
        <v>0</v>
      </c>
      <c r="R34" s="254">
        <v>19700259.010000002</v>
      </c>
      <c r="S34" s="256">
        <v>18227209.931000002</v>
      </c>
      <c r="T34" s="210">
        <f t="shared" si="3"/>
        <v>0.92522691817136671</v>
      </c>
    </row>
    <row r="35" spans="1:20" x14ac:dyDescent="0.2">
      <c r="A35" s="380" t="s">
        <v>38</v>
      </c>
      <c r="B35" s="380"/>
      <c r="C35" s="380"/>
      <c r="D35" s="381">
        <v>10000</v>
      </c>
      <c r="E35" s="381">
        <v>0</v>
      </c>
      <c r="F35" s="381">
        <v>1515259.01</v>
      </c>
      <c r="G35" s="381">
        <v>701229.201</v>
      </c>
      <c r="H35" s="381">
        <v>130000</v>
      </c>
      <c r="I35" s="381">
        <v>42822.53</v>
      </c>
      <c r="J35" s="381">
        <v>18045000</v>
      </c>
      <c r="K35" s="381">
        <v>17482733.68</v>
      </c>
      <c r="L35" s="381">
        <v>0</v>
      </c>
      <c r="M35" s="381">
        <v>424.52</v>
      </c>
      <c r="N35" s="381">
        <v>0</v>
      </c>
      <c r="O35" s="381">
        <v>0</v>
      </c>
      <c r="P35" s="381">
        <v>0</v>
      </c>
      <c r="Q35" s="381">
        <v>0</v>
      </c>
      <c r="R35" s="381">
        <v>19700259.010000002</v>
      </c>
      <c r="S35" s="381">
        <v>18227209.931000002</v>
      </c>
      <c r="T35" s="209">
        <f t="shared" si="3"/>
        <v>0.92522691817136671</v>
      </c>
    </row>
    <row r="36" spans="1:20" x14ac:dyDescent="0.2">
      <c r="A36" s="233"/>
      <c r="B36" s="233"/>
      <c r="C36" s="23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07" t="str">
        <f t="shared" ref="T36:T45" si="4">IF(OR(R36=0,R36=""),"",S36/R36)</f>
        <v/>
      </c>
    </row>
    <row r="37" spans="1:20" x14ac:dyDescent="0.2">
      <c r="A37" s="239" t="s">
        <v>39</v>
      </c>
      <c r="B37" s="133"/>
      <c r="C37" s="133"/>
      <c r="D37" s="245"/>
      <c r="E37" s="130"/>
      <c r="F37" s="245"/>
      <c r="G37" s="130"/>
      <c r="H37" s="245"/>
      <c r="I37" s="130"/>
      <c r="J37" s="245"/>
      <c r="K37" s="130"/>
      <c r="L37" s="245"/>
      <c r="M37" s="130"/>
      <c r="N37" s="245"/>
      <c r="O37" s="130"/>
      <c r="P37" s="245"/>
      <c r="Q37" s="130"/>
      <c r="R37" s="245"/>
      <c r="S37" s="246"/>
      <c r="T37" s="207" t="str">
        <f t="shared" si="4"/>
        <v/>
      </c>
    </row>
    <row r="38" spans="1:20" x14ac:dyDescent="0.2">
      <c r="A38" s="232"/>
      <c r="B38" s="131" t="s">
        <v>40</v>
      </c>
      <c r="C38" s="131"/>
      <c r="D38" s="245"/>
      <c r="E38" s="130"/>
      <c r="F38" s="245"/>
      <c r="G38" s="130"/>
      <c r="H38" s="245"/>
      <c r="I38" s="130"/>
      <c r="J38" s="245"/>
      <c r="K38" s="130"/>
      <c r="L38" s="245"/>
      <c r="M38" s="130"/>
      <c r="N38" s="245"/>
      <c r="O38" s="130"/>
      <c r="P38" s="245"/>
      <c r="Q38" s="130"/>
      <c r="R38" s="245"/>
      <c r="S38" s="246"/>
      <c r="T38" s="207" t="str">
        <f t="shared" si="4"/>
        <v/>
      </c>
    </row>
    <row r="39" spans="1:20" x14ac:dyDescent="0.2">
      <c r="A39" s="232"/>
      <c r="B39" s="129"/>
      <c r="C39" s="129" t="s">
        <v>41</v>
      </c>
      <c r="D39" s="257">
        <v>7000</v>
      </c>
      <c r="E39" s="230">
        <v>0</v>
      </c>
      <c r="F39" s="257">
        <v>775923.26</v>
      </c>
      <c r="G39" s="230">
        <v>472844.28599999996</v>
      </c>
      <c r="H39" s="257">
        <v>464500</v>
      </c>
      <c r="I39" s="230">
        <v>374494.16000000003</v>
      </c>
      <c r="J39" s="257">
        <v>150000</v>
      </c>
      <c r="K39" s="230">
        <v>263827.54000000004</v>
      </c>
      <c r="L39" s="257">
        <v>0</v>
      </c>
      <c r="M39" s="230">
        <v>0</v>
      </c>
      <c r="N39" s="257">
        <v>0</v>
      </c>
      <c r="O39" s="230">
        <v>0</v>
      </c>
      <c r="P39" s="257">
        <v>0</v>
      </c>
      <c r="Q39" s="230">
        <v>0</v>
      </c>
      <c r="R39" s="245">
        <v>1397423.26</v>
      </c>
      <c r="S39" s="246">
        <v>1111165.9860000003</v>
      </c>
      <c r="T39" s="91">
        <f t="shared" si="4"/>
        <v>0.79515349272202629</v>
      </c>
    </row>
    <row r="40" spans="1:20" x14ac:dyDescent="0.2">
      <c r="A40" s="232"/>
      <c r="B40" s="129"/>
      <c r="C40" s="129" t="s">
        <v>42</v>
      </c>
      <c r="D40" s="257">
        <v>0</v>
      </c>
      <c r="E40" s="230">
        <v>0</v>
      </c>
      <c r="F40" s="257">
        <v>0</v>
      </c>
      <c r="G40" s="230">
        <v>0</v>
      </c>
      <c r="H40" s="257">
        <v>0</v>
      </c>
      <c r="I40" s="230">
        <v>0</v>
      </c>
      <c r="J40" s="257">
        <v>0</v>
      </c>
      <c r="K40" s="230">
        <v>0</v>
      </c>
      <c r="L40" s="257">
        <v>0</v>
      </c>
      <c r="M40" s="230">
        <v>0</v>
      </c>
      <c r="N40" s="257">
        <v>0</v>
      </c>
      <c r="O40" s="230">
        <v>0</v>
      </c>
      <c r="P40" s="257">
        <v>0</v>
      </c>
      <c r="Q40" s="230">
        <v>0</v>
      </c>
      <c r="R40" s="245">
        <v>0</v>
      </c>
      <c r="S40" s="246">
        <v>0</v>
      </c>
      <c r="T40" s="91" t="str">
        <f t="shared" si="4"/>
        <v/>
      </c>
    </row>
    <row r="41" spans="1:20" x14ac:dyDescent="0.2">
      <c r="A41" s="232"/>
      <c r="B41" s="129"/>
      <c r="C41" s="129" t="s">
        <v>43</v>
      </c>
      <c r="D41" s="257">
        <v>0</v>
      </c>
      <c r="E41" s="230">
        <v>0</v>
      </c>
      <c r="F41" s="257">
        <v>0</v>
      </c>
      <c r="G41" s="230">
        <v>0</v>
      </c>
      <c r="H41" s="257">
        <v>0</v>
      </c>
      <c r="I41" s="230">
        <v>0</v>
      </c>
      <c r="J41" s="257">
        <v>0</v>
      </c>
      <c r="K41" s="230">
        <v>0</v>
      </c>
      <c r="L41" s="257">
        <v>0</v>
      </c>
      <c r="M41" s="230">
        <v>0</v>
      </c>
      <c r="N41" s="257">
        <v>0</v>
      </c>
      <c r="O41" s="230">
        <v>0</v>
      </c>
      <c r="P41" s="257">
        <v>0</v>
      </c>
      <c r="Q41" s="230">
        <v>0</v>
      </c>
      <c r="R41" s="245">
        <v>0</v>
      </c>
      <c r="S41" s="246">
        <v>0</v>
      </c>
      <c r="T41" s="91" t="str">
        <f t="shared" si="4"/>
        <v/>
      </c>
    </row>
    <row r="42" spans="1:20" x14ac:dyDescent="0.2">
      <c r="A42" s="232"/>
      <c r="B42" s="129"/>
      <c r="C42" s="129" t="s">
        <v>44</v>
      </c>
      <c r="D42" s="257">
        <v>100000</v>
      </c>
      <c r="E42" s="230">
        <v>61616.035000000003</v>
      </c>
      <c r="F42" s="257">
        <v>549386.98</v>
      </c>
      <c r="G42" s="230">
        <v>89039.866000000009</v>
      </c>
      <c r="H42" s="257">
        <v>0</v>
      </c>
      <c r="I42" s="230">
        <v>0</v>
      </c>
      <c r="J42" s="257">
        <v>0</v>
      </c>
      <c r="K42" s="230">
        <v>0</v>
      </c>
      <c r="L42" s="257">
        <v>0</v>
      </c>
      <c r="M42" s="230">
        <v>0</v>
      </c>
      <c r="N42" s="257">
        <v>0</v>
      </c>
      <c r="O42" s="230">
        <v>0</v>
      </c>
      <c r="P42" s="257">
        <v>0</v>
      </c>
      <c r="Q42" s="230">
        <v>0</v>
      </c>
      <c r="R42" s="245">
        <v>649386.98</v>
      </c>
      <c r="S42" s="246">
        <v>150655.90100000001</v>
      </c>
      <c r="T42" s="91">
        <f t="shared" si="4"/>
        <v>0.2319971074874338</v>
      </c>
    </row>
    <row r="43" spans="1:20" x14ac:dyDescent="0.2">
      <c r="A43" s="232"/>
      <c r="B43" s="129"/>
      <c r="C43" s="129" t="s">
        <v>45</v>
      </c>
      <c r="D43" s="257">
        <v>10000</v>
      </c>
      <c r="E43" s="230">
        <v>0</v>
      </c>
      <c r="F43" s="257">
        <v>1511274.23</v>
      </c>
      <c r="G43" s="230">
        <v>299604.80799999996</v>
      </c>
      <c r="H43" s="257">
        <v>0</v>
      </c>
      <c r="I43" s="230">
        <v>0</v>
      </c>
      <c r="J43" s="257">
        <v>0</v>
      </c>
      <c r="K43" s="230">
        <v>0</v>
      </c>
      <c r="L43" s="257">
        <v>0</v>
      </c>
      <c r="M43" s="230">
        <v>0</v>
      </c>
      <c r="N43" s="257">
        <v>0</v>
      </c>
      <c r="O43" s="230">
        <v>0</v>
      </c>
      <c r="P43" s="257">
        <v>0</v>
      </c>
      <c r="Q43" s="230">
        <v>0</v>
      </c>
      <c r="R43" s="245">
        <v>1521274.23</v>
      </c>
      <c r="S43" s="246">
        <v>299604.80799999996</v>
      </c>
      <c r="T43" s="91">
        <f t="shared" si="4"/>
        <v>0.19694332691088837</v>
      </c>
    </row>
    <row r="44" spans="1:20" x14ac:dyDescent="0.2">
      <c r="A44" s="232"/>
      <c r="B44" s="253" t="s">
        <v>46</v>
      </c>
      <c r="C44" s="253"/>
      <c r="D44" s="254">
        <v>117000</v>
      </c>
      <c r="E44" s="255">
        <v>61616.035000000003</v>
      </c>
      <c r="F44" s="254">
        <v>2836584.4699999997</v>
      </c>
      <c r="G44" s="255">
        <v>861488.96</v>
      </c>
      <c r="H44" s="254">
        <v>464500</v>
      </c>
      <c r="I44" s="255">
        <v>374494.16000000003</v>
      </c>
      <c r="J44" s="254">
        <v>150000</v>
      </c>
      <c r="K44" s="255">
        <v>263827.54000000004</v>
      </c>
      <c r="L44" s="254">
        <v>0</v>
      </c>
      <c r="M44" s="255">
        <v>0</v>
      </c>
      <c r="N44" s="254">
        <v>0</v>
      </c>
      <c r="O44" s="255">
        <v>0</v>
      </c>
      <c r="P44" s="254">
        <v>0</v>
      </c>
      <c r="Q44" s="255">
        <v>0</v>
      </c>
      <c r="R44" s="254">
        <v>3568084.4699999997</v>
      </c>
      <c r="S44" s="256">
        <v>1561426.6950000003</v>
      </c>
      <c r="T44" s="210">
        <f t="shared" si="4"/>
        <v>0.437609229301682</v>
      </c>
    </row>
    <row r="45" spans="1:20" x14ac:dyDescent="0.2">
      <c r="A45" s="380" t="s">
        <v>47</v>
      </c>
      <c r="B45" s="380"/>
      <c r="C45" s="380"/>
      <c r="D45" s="381">
        <v>117000</v>
      </c>
      <c r="E45" s="381">
        <v>61616.035000000003</v>
      </c>
      <c r="F45" s="381">
        <v>2836584.4699999997</v>
      </c>
      <c r="G45" s="381">
        <v>861488.96</v>
      </c>
      <c r="H45" s="381">
        <v>464500</v>
      </c>
      <c r="I45" s="381">
        <v>374494.16000000003</v>
      </c>
      <c r="J45" s="381">
        <v>150000</v>
      </c>
      <c r="K45" s="381">
        <v>263827.54000000004</v>
      </c>
      <c r="L45" s="381">
        <v>0</v>
      </c>
      <c r="M45" s="381">
        <v>0</v>
      </c>
      <c r="N45" s="381">
        <v>0</v>
      </c>
      <c r="O45" s="381">
        <v>0</v>
      </c>
      <c r="P45" s="381">
        <v>0</v>
      </c>
      <c r="Q45" s="381">
        <v>0</v>
      </c>
      <c r="R45" s="381">
        <v>3568084.4699999997</v>
      </c>
      <c r="S45" s="381">
        <v>1561426.6950000003</v>
      </c>
      <c r="T45" s="209">
        <f t="shared" si="4"/>
        <v>0.437609229301682</v>
      </c>
    </row>
    <row r="46" spans="1:20" ht="13.5" thickBot="1" x14ac:dyDescent="0.25">
      <c r="A46" s="233"/>
      <c r="B46" s="233"/>
      <c r="C46" s="23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442"/>
    </row>
    <row r="47" spans="1:20" ht="14.25" thickTop="1" thickBot="1" x14ac:dyDescent="0.25">
      <c r="A47" s="252" t="s">
        <v>48</v>
      </c>
      <c r="B47" s="139"/>
      <c r="C47" s="139"/>
      <c r="D47" s="249">
        <v>403000</v>
      </c>
      <c r="E47" s="132">
        <v>79492.197</v>
      </c>
      <c r="F47" s="249">
        <v>12823292.35</v>
      </c>
      <c r="G47" s="140">
        <v>6622243.0790000008</v>
      </c>
      <c r="H47" s="249">
        <v>1899500</v>
      </c>
      <c r="I47" s="132">
        <v>927867.49900000042</v>
      </c>
      <c r="J47" s="249">
        <v>29681522.25</v>
      </c>
      <c r="K47" s="132">
        <v>30680331.736000001</v>
      </c>
      <c r="L47" s="249">
        <v>475346.22</v>
      </c>
      <c r="M47" s="132">
        <v>267411.5</v>
      </c>
      <c r="N47" s="249">
        <v>2611966.56</v>
      </c>
      <c r="O47" s="132">
        <v>2577731.0300000007</v>
      </c>
      <c r="P47" s="249">
        <v>214500</v>
      </c>
      <c r="Q47" s="132">
        <v>157863.75099999993</v>
      </c>
      <c r="R47" s="250">
        <v>48109127.379999995</v>
      </c>
      <c r="S47" s="251">
        <v>41312940.792000003</v>
      </c>
      <c r="T47" s="73">
        <f>IF(OR(R47=0,R47=""),"",S47/R47)</f>
        <v>0.85873394596582697</v>
      </c>
    </row>
    <row r="48" spans="1:20" ht="14.25" thickTop="1" thickBot="1" x14ac:dyDescent="0.25">
      <c r="D48"/>
      <c r="P48"/>
      <c r="Q48"/>
      <c r="R48"/>
      <c r="S48" s="231"/>
      <c r="T48"/>
    </row>
    <row r="49" spans="1:20" ht="13.5" thickBot="1" x14ac:dyDescent="0.25">
      <c r="A49" s="115"/>
      <c r="B49" s="116" t="s">
        <v>85</v>
      </c>
      <c r="C49" s="116"/>
      <c r="D49" s="565">
        <f>E47/D47</f>
        <v>0.19725110918114144</v>
      </c>
      <c r="E49" s="566"/>
      <c r="F49" s="565">
        <f t="shared" ref="F49" si="5">G47/F47</f>
        <v>0.51642299795184821</v>
      </c>
      <c r="G49" s="566"/>
      <c r="H49" s="565">
        <f t="shared" ref="H49" si="6">I47/H47</f>
        <v>0.48847986259542009</v>
      </c>
      <c r="I49" s="566"/>
      <c r="J49" s="565">
        <f t="shared" ref="J49" si="7">K47/J47</f>
        <v>1.0336508848025812</v>
      </c>
      <c r="K49" s="566"/>
      <c r="L49" s="565">
        <f t="shared" ref="L49" si="8">M47/L47</f>
        <v>0.56256153672579956</v>
      </c>
      <c r="M49" s="566"/>
      <c r="N49" s="565">
        <f t="shared" ref="N49" si="9">O47/N47</f>
        <v>0.98689281458488531</v>
      </c>
      <c r="O49" s="566"/>
      <c r="P49" s="565">
        <f t="shared" ref="P49" si="10">Q47/P47</f>
        <v>0.73596154312354278</v>
      </c>
      <c r="Q49" s="566"/>
      <c r="R49"/>
      <c r="S49"/>
      <c r="T49"/>
    </row>
    <row r="50" spans="1:20" ht="13.5" thickBot="1" x14ac:dyDescent="0.25">
      <c r="D50"/>
      <c r="P50"/>
      <c r="Q50"/>
      <c r="R50"/>
      <c r="S50"/>
      <c r="T50"/>
    </row>
    <row r="51" spans="1:20" ht="14.25" thickTop="1" thickBot="1" x14ac:dyDescent="0.25">
      <c r="A51" s="355" t="s">
        <v>56</v>
      </c>
      <c r="B51" s="356"/>
      <c r="C51" s="356"/>
      <c r="D51" s="357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8" t="s">
        <v>80</v>
      </c>
      <c r="S51" s="358" t="s">
        <v>81</v>
      </c>
      <c r="T51" s="359" t="s">
        <v>57</v>
      </c>
    </row>
    <row r="52" spans="1:20" ht="13.5" thickTop="1" x14ac:dyDescent="0.2">
      <c r="A52" s="443" t="s">
        <v>58</v>
      </c>
      <c r="B52" s="444"/>
      <c r="C52" s="444"/>
      <c r="D52" s="568">
        <f>IF((D19+D31+D32)=0,"N/A",(E19+E31+E32)/(D19+D31+D32))</f>
        <v>0.11275401273885351</v>
      </c>
      <c r="E52" s="569"/>
      <c r="F52" s="568">
        <f t="shared" ref="F52" si="11">IF((F19+F31+F32)=0,"N/A",(G19+G31+G32)/(F19+F31+F32))</f>
        <v>0.73040048990122963</v>
      </c>
      <c r="G52" s="569"/>
      <c r="H52" s="568">
        <f t="shared" ref="H52" si="12">IF((H19+H31+H32)=0,"N/A",(I19+I31+I32)/(H19+H31+H32))</f>
        <v>0.61613780000000007</v>
      </c>
      <c r="I52" s="569"/>
      <c r="J52" s="568">
        <f t="shared" ref="J52" si="13">IF((J19+J31+J32)=0,"N/A",(K19+K31+K32)/(J19+J31+J32))</f>
        <v>1.180947691296212</v>
      </c>
      <c r="K52" s="569"/>
      <c r="L52" s="568">
        <f t="shared" ref="L52" si="14">IF((L19+L31+L32)=0,"N/A",(M19+M31+M32)/(L19+L31+L32))</f>
        <v>0.69287244217601096</v>
      </c>
      <c r="M52" s="569"/>
      <c r="N52" s="568">
        <f t="shared" ref="N52" si="15">IF((N19+N31+N32)=0,"N/A",(O19+O31+O32)/(N19+N31+N32))</f>
        <v>0.82638111186232033</v>
      </c>
      <c r="O52" s="569"/>
      <c r="P52" s="568">
        <f t="shared" ref="P52" si="16">IF((P19+P31+P32)=0,"N/A",(Q19+Q31+Q32)/(P19+P31+P32))</f>
        <v>0.86648000591715968</v>
      </c>
      <c r="Q52" s="569"/>
      <c r="R52" s="445">
        <f>R19+R31+R32</f>
        <v>13020437.629999999</v>
      </c>
      <c r="S52" s="445">
        <f>S19+S31+S32</f>
        <v>11356986.008000001</v>
      </c>
      <c r="T52" s="446">
        <f>(S52-R52)/R52</f>
        <v>-0.12775696710587428</v>
      </c>
    </row>
    <row r="53" spans="1:20" x14ac:dyDescent="0.2">
      <c r="A53" s="443" t="s">
        <v>59</v>
      </c>
      <c r="B53" s="444"/>
      <c r="C53" s="444"/>
      <c r="D53" s="571">
        <f>IF((D26+D33)=0,"N/A",(E26+E33)/(D26+D33))</f>
        <v>1.3471472868217052E-3</v>
      </c>
      <c r="E53" s="572"/>
      <c r="F53" s="571">
        <f t="shared" ref="F53" si="17">IF((F26+F33)=0,"N/A",(G26+G33)/(F26+F33))</f>
        <v>0.42939803306991881</v>
      </c>
      <c r="G53" s="572"/>
      <c r="H53" s="571">
        <f t="shared" ref="H53" si="18">IF((H26+H33)=0,"N/A",(I26+I33)/(H26+H33))</f>
        <v>5.0694374358974351E-2</v>
      </c>
      <c r="I53" s="572"/>
      <c r="J53" s="571">
        <f t="shared" ref="J53" si="19">IF((J26+J33)=0,"N/A",(K26+K33)/(J26+J33))</f>
        <v>1.0066234007494783</v>
      </c>
      <c r="K53" s="572"/>
      <c r="L53" s="571">
        <f t="shared" ref="L53" si="20">IF((L26+L33)=0,"N/A",(M26+M33)/(L26+L33))</f>
        <v>0</v>
      </c>
      <c r="M53" s="572"/>
      <c r="N53" s="571" t="str">
        <f t="shared" ref="N53" si="21">IF((N26+N33)=0,"N/A",(O26+O33)/(N26+N33))</f>
        <v>N/A</v>
      </c>
      <c r="O53" s="572"/>
      <c r="P53" s="571">
        <f t="shared" ref="P53" si="22">IF((P26+P33)=0,"N/A",(Q26+Q33)/(P26+P33))</f>
        <v>0.25117868131868132</v>
      </c>
      <c r="Q53" s="572"/>
      <c r="R53" s="445">
        <f>R26+R33</f>
        <v>31520605.280000001</v>
      </c>
      <c r="S53" s="445">
        <f>S26+S33</f>
        <v>28394528.089000002</v>
      </c>
      <c r="T53" s="446">
        <f>(S53-R53)/R53</f>
        <v>-9.9175671381650565E-2</v>
      </c>
    </row>
    <row r="54" spans="1:20" ht="13.5" thickBot="1" x14ac:dyDescent="0.25">
      <c r="A54" s="360" t="s">
        <v>39</v>
      </c>
      <c r="B54" s="361"/>
      <c r="C54" s="361"/>
      <c r="D54" s="573">
        <f>IF((D44)=0,"N/A",E44/D44)</f>
        <v>0.52663277777777784</v>
      </c>
      <c r="E54" s="574"/>
      <c r="F54" s="573">
        <f t="shared" ref="F54" si="23">IF((F44)=0,"N/A",G44/F44)</f>
        <v>0.30370643607168873</v>
      </c>
      <c r="G54" s="574"/>
      <c r="H54" s="573">
        <f t="shared" ref="H54" si="24">IF((H44)=0,"N/A",I44/H44)</f>
        <v>0.80623069967707217</v>
      </c>
      <c r="I54" s="574"/>
      <c r="J54" s="573">
        <f t="shared" ref="J54" si="25">IF((J44)=0,"N/A",K44/J44)</f>
        <v>1.758850266666667</v>
      </c>
      <c r="K54" s="574"/>
      <c r="L54" s="573" t="str">
        <f t="shared" ref="L54" si="26">IF((L44)=0,"N/A",M44/L44)</f>
        <v>N/A</v>
      </c>
      <c r="M54" s="574"/>
      <c r="N54" s="573" t="str">
        <f t="shared" ref="N54" si="27">IF((N44)=0,"N/A",O44/N44)</f>
        <v>N/A</v>
      </c>
      <c r="O54" s="574"/>
      <c r="P54" s="573" t="str">
        <f t="shared" ref="P54" si="28">IF((P44)=0,"N/A",Q44/P44)</f>
        <v>N/A</v>
      </c>
      <c r="Q54" s="574"/>
      <c r="R54" s="362">
        <f>R44</f>
        <v>3568084.4699999997</v>
      </c>
      <c r="S54" s="362">
        <f>S44</f>
        <v>1561426.6950000003</v>
      </c>
      <c r="T54" s="363">
        <f>(S54-R54)/R54</f>
        <v>-0.562390770698318</v>
      </c>
    </row>
    <row r="55" spans="1:20" ht="13.5" thickTop="1" x14ac:dyDescent="0.2">
      <c r="A55" s="364" t="s">
        <v>60</v>
      </c>
      <c r="B55" s="365"/>
      <c r="C55" s="365"/>
      <c r="D55" s="575">
        <f>E47/D47</f>
        <v>0.19725110918114144</v>
      </c>
      <c r="E55" s="576"/>
      <c r="F55" s="575">
        <f t="shared" ref="F55" si="29">G47/F47</f>
        <v>0.51642299795184821</v>
      </c>
      <c r="G55" s="576"/>
      <c r="H55" s="575">
        <f t="shared" ref="H55" si="30">I47/H47</f>
        <v>0.48847986259542009</v>
      </c>
      <c r="I55" s="576"/>
      <c r="J55" s="575">
        <f t="shared" ref="J55" si="31">K47/J47</f>
        <v>1.0336508848025812</v>
      </c>
      <c r="K55" s="576"/>
      <c r="L55" s="575">
        <f t="shared" ref="L55" si="32">M47/L47</f>
        <v>0.56256153672579956</v>
      </c>
      <c r="M55" s="576"/>
      <c r="N55" s="575">
        <f t="shared" ref="N55" si="33">O47/N47</f>
        <v>0.98689281458488531</v>
      </c>
      <c r="O55" s="576"/>
      <c r="P55" s="575">
        <f t="shared" ref="P55" si="34">Q47/P47</f>
        <v>0.73596154312354278</v>
      </c>
      <c r="Q55" s="576"/>
      <c r="R55" s="445">
        <f>SUM(R52:R54)</f>
        <v>48109127.379999995</v>
      </c>
      <c r="S55" s="445">
        <f>SUM(S52:S54)</f>
        <v>41312940.792000003</v>
      </c>
      <c r="T55" s="446">
        <f>(S55-R55)/R55</f>
        <v>-0.14126605403417303</v>
      </c>
    </row>
    <row r="56" spans="1:20" x14ac:dyDescent="0.2">
      <c r="D56"/>
      <c r="T56"/>
    </row>
    <row r="57" spans="1:20" x14ac:dyDescent="0.2">
      <c r="D57"/>
      <c r="T57"/>
    </row>
    <row r="58" spans="1:20" x14ac:dyDescent="0.2">
      <c r="D58"/>
      <c r="T58"/>
    </row>
    <row r="59" spans="1:20" x14ac:dyDescent="0.2">
      <c r="D59"/>
      <c r="T59"/>
    </row>
    <row r="60" spans="1:20" x14ac:dyDescent="0.2">
      <c r="D60"/>
      <c r="T60"/>
    </row>
    <row r="61" spans="1:20" x14ac:dyDescent="0.2">
      <c r="D61"/>
      <c r="T61"/>
    </row>
    <row r="62" spans="1:20" x14ac:dyDescent="0.2">
      <c r="D62"/>
      <c r="T62"/>
    </row>
    <row r="63" spans="1:20" x14ac:dyDescent="0.2">
      <c r="D63"/>
      <c r="T63"/>
    </row>
    <row r="64" spans="1:20" x14ac:dyDescent="0.2">
      <c r="D64"/>
      <c r="T64"/>
    </row>
    <row r="65" spans="4:20" x14ac:dyDescent="0.2">
      <c r="D65"/>
      <c r="T65"/>
    </row>
    <row r="66" spans="4:20" x14ac:dyDescent="0.2">
      <c r="D66"/>
      <c r="T66"/>
    </row>
    <row r="67" spans="4:20" x14ac:dyDescent="0.2">
      <c r="D67"/>
      <c r="T67"/>
    </row>
    <row r="68" spans="4:20" x14ac:dyDescent="0.2">
      <c r="D68"/>
      <c r="P68"/>
      <c r="Q68"/>
      <c r="R68"/>
      <c r="S68"/>
      <c r="T68"/>
    </row>
    <row r="69" spans="4:20" x14ac:dyDescent="0.2">
      <c r="D69"/>
      <c r="P69"/>
      <c r="Q69"/>
      <c r="R69"/>
      <c r="S69"/>
      <c r="T69"/>
    </row>
    <row r="70" spans="4:20" x14ac:dyDescent="0.2">
      <c r="D70"/>
      <c r="P70"/>
      <c r="Q70"/>
      <c r="R70"/>
      <c r="S70"/>
      <c r="T70"/>
    </row>
    <row r="71" spans="4:20" x14ac:dyDescent="0.2">
      <c r="D71"/>
      <c r="P71"/>
      <c r="Q71"/>
      <c r="R71"/>
      <c r="S71"/>
      <c r="T71"/>
    </row>
    <row r="72" spans="4:20" x14ac:dyDescent="0.2">
      <c r="D72"/>
      <c r="P72"/>
      <c r="Q72"/>
      <c r="R72"/>
      <c r="S72"/>
      <c r="T72"/>
    </row>
    <row r="73" spans="4:20" x14ac:dyDescent="0.2">
      <c r="D73"/>
      <c r="P73"/>
      <c r="Q73"/>
      <c r="R73"/>
      <c r="S73"/>
      <c r="T73"/>
    </row>
    <row r="74" spans="4:20" x14ac:dyDescent="0.2">
      <c r="D74"/>
      <c r="P74"/>
      <c r="Q74"/>
      <c r="R74"/>
      <c r="S74"/>
      <c r="T74"/>
    </row>
    <row r="75" spans="4:20" x14ac:dyDescent="0.2">
      <c r="D75"/>
      <c r="P75"/>
      <c r="Q75"/>
      <c r="R75"/>
      <c r="S75"/>
      <c r="T75"/>
    </row>
    <row r="76" spans="4:20" x14ac:dyDescent="0.2">
      <c r="D76"/>
      <c r="P76"/>
      <c r="Q76"/>
      <c r="R76"/>
      <c r="S76"/>
      <c r="T76"/>
    </row>
    <row r="77" spans="4:20" x14ac:dyDescent="0.2">
      <c r="D77"/>
      <c r="P77"/>
      <c r="Q77"/>
      <c r="R77"/>
      <c r="S77"/>
      <c r="T77"/>
    </row>
    <row r="78" spans="4:20" x14ac:dyDescent="0.2">
      <c r="D78"/>
      <c r="P78"/>
      <c r="Q78"/>
      <c r="R78"/>
      <c r="S78"/>
      <c r="T78"/>
    </row>
    <row r="79" spans="4:20" x14ac:dyDescent="0.2">
      <c r="D79"/>
      <c r="P79"/>
      <c r="Q79"/>
      <c r="R79"/>
      <c r="S79"/>
      <c r="T79"/>
    </row>
    <row r="80" spans="4:20" x14ac:dyDescent="0.2">
      <c r="D80"/>
      <c r="P80"/>
      <c r="Q80"/>
      <c r="R80"/>
      <c r="S80"/>
      <c r="T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</sheetData>
  <mergeCells count="39">
    <mergeCell ref="N55:O55"/>
    <mergeCell ref="P55:Q55"/>
    <mergeCell ref="D55:E55"/>
    <mergeCell ref="F55:G55"/>
    <mergeCell ref="H55:I55"/>
    <mergeCell ref="J55:K55"/>
    <mergeCell ref="L55:M55"/>
    <mergeCell ref="L49:M49"/>
    <mergeCell ref="J49:K49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H49:I49"/>
    <mergeCell ref="F49:G49"/>
    <mergeCell ref="C1:S1"/>
    <mergeCell ref="D52:E52"/>
    <mergeCell ref="F52:G52"/>
    <mergeCell ref="H52:I52"/>
    <mergeCell ref="J52:K52"/>
    <mergeCell ref="L52:M52"/>
    <mergeCell ref="N52:O52"/>
    <mergeCell ref="P52:Q52"/>
    <mergeCell ref="D49:E49"/>
    <mergeCell ref="C2:S2"/>
    <mergeCell ref="C3:S3"/>
    <mergeCell ref="C4:S4"/>
    <mergeCell ref="P49:Q49"/>
    <mergeCell ref="N49:O49"/>
  </mergeCells>
  <phoneticPr fontId="12" type="noConversion"/>
  <printOptions horizontalCentered="1"/>
  <pageMargins left="0.25" right="0.25" top="0.25" bottom="0.5" header="0.25" footer="0.25"/>
  <pageSetup scale="43" orientation="landscape" r:id="rId2"/>
  <headerFooter alignWithMargins="0">
    <oddFooter>&amp;LIPL Annual Report&amp;RPage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2"/>
    <pageSetUpPr fitToPage="1"/>
  </sheetPr>
  <dimension ref="A1:W110"/>
  <sheetViews>
    <sheetView showGridLines="0" zoomScale="80" zoomScaleNormal="80" workbookViewId="0">
      <pane xSplit="3" ySplit="8" topLeftCell="D9" activePane="bottomRight" state="frozen"/>
      <selection pane="topRight" activeCell="P5" sqref="P1:Q1048576"/>
      <selection pane="bottomLeft" activeCell="P5" sqref="P1:Q1048576"/>
      <selection pane="bottomRight"/>
    </sheetView>
  </sheetViews>
  <sheetFormatPr defaultRowHeight="12.75" x14ac:dyDescent="0.2"/>
  <cols>
    <col min="1" max="1" customWidth="true" width="4.5703125" collapsed="false"/>
    <col min="2" max="2" customWidth="true" width="8.85546875" collapsed="false"/>
    <col min="3" max="3" customWidth="true" width="42.85546875" collapsed="false"/>
    <col min="4" max="4" customWidth="true" style="1" width="12.7109375" collapsed="false"/>
    <col min="5" max="15" customWidth="true" width="12.7109375" collapsed="false"/>
    <col min="16" max="17" customWidth="true" style="87" width="18.85546875" collapsed="false"/>
    <col min="18" max="19" customWidth="true" style="87" width="12.7109375" collapsed="false"/>
    <col min="20" max="20" bestFit="true" customWidth="true" style="88" width="10.0" collapsed="false"/>
    <col min="21" max="21" bestFit="true" customWidth="true" style="4" width="5.85546875" collapsed="false"/>
    <col min="22" max="23" style="4" width="9.140625" collapsed="false"/>
  </cols>
  <sheetData>
    <row r="1" spans="1:22" ht="18" x14ac:dyDescent="0.25">
      <c r="C1" s="567" t="s">
        <v>66</v>
      </c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U1" s="74"/>
      <c r="V1" s="74"/>
    </row>
    <row r="2" spans="1:22" s="2" customFormat="1" ht="18" x14ac:dyDescent="0.25">
      <c r="C2" s="567" t="s">
        <v>1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89"/>
    </row>
    <row r="3" spans="1:22" s="2" customFormat="1" ht="18" x14ac:dyDescent="0.25">
      <c r="C3" s="567" t="str">
        <f>"SPENDING REPORT FOR YTD JANUARY 1, "&amp;YEAR('Monthly Data'!AD1)&amp;" THROUGH "&amp;UPPER((TEXT(DATE(YEAR('Monthly Data'!AD1),MONTH('Monthly Data'!AD1)+1,0),"MMMM dd, yyyy")))</f>
        <v>SPENDING REPORT FOR YTD JANUARY 1, 2020 THROUGH DECEMBER 31, 2020</v>
      </c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89"/>
    </row>
    <row r="4" spans="1:22" s="2" customFormat="1" ht="18" x14ac:dyDescent="0.25"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90"/>
    </row>
    <row r="5" spans="1:22" ht="18" x14ac:dyDescent="0.2">
      <c r="A5" s="3" t="s">
        <v>86</v>
      </c>
      <c r="B5" s="3"/>
      <c r="C5" s="3"/>
      <c r="U5" s="74"/>
      <c r="V5" s="74"/>
    </row>
    <row r="6" spans="1:22" x14ac:dyDescent="0.2">
      <c r="A6" s="141" t="s">
        <v>87</v>
      </c>
      <c r="B6" s="141"/>
      <c r="C6" s="141"/>
      <c r="D6" s="236" t="s">
        <v>69</v>
      </c>
      <c r="E6" s="237" t="s">
        <v>70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59"/>
      <c r="R6" s="376"/>
      <c r="S6" s="367"/>
      <c r="T6" s="72"/>
      <c r="U6"/>
      <c r="V6" s="74"/>
    </row>
    <row r="7" spans="1:22" x14ac:dyDescent="0.2">
      <c r="A7" s="141"/>
      <c r="B7" s="141"/>
      <c r="C7" s="141"/>
      <c r="D7" s="234" t="s">
        <v>71</v>
      </c>
      <c r="E7" s="235"/>
      <c r="F7" s="234" t="s">
        <v>72</v>
      </c>
      <c r="G7" s="235"/>
      <c r="H7" s="234" t="s">
        <v>73</v>
      </c>
      <c r="I7" s="235"/>
      <c r="J7" s="234" t="s">
        <v>74</v>
      </c>
      <c r="K7" s="235"/>
      <c r="L7" s="234" t="s">
        <v>75</v>
      </c>
      <c r="M7" s="235"/>
      <c r="N7" s="234" t="s">
        <v>76</v>
      </c>
      <c r="O7" s="235"/>
      <c r="P7" s="234" t="s">
        <v>77</v>
      </c>
      <c r="Q7" s="235"/>
      <c r="R7" s="247"/>
      <c r="S7" s="382"/>
      <c r="T7" s="366"/>
      <c r="U7" s="154"/>
      <c r="V7" s="74"/>
    </row>
    <row r="8" spans="1:22" x14ac:dyDescent="0.2">
      <c r="A8" s="447" t="s">
        <v>6</v>
      </c>
      <c r="B8" s="447" t="s">
        <v>78</v>
      </c>
      <c r="C8" s="447" t="s">
        <v>8</v>
      </c>
      <c r="D8" s="240" t="s">
        <v>79</v>
      </c>
      <c r="E8" s="241" t="s">
        <v>51</v>
      </c>
      <c r="F8" s="240" t="s">
        <v>79</v>
      </c>
      <c r="G8" s="241" t="s">
        <v>51</v>
      </c>
      <c r="H8" s="240" t="s">
        <v>79</v>
      </c>
      <c r="I8" s="241" t="s">
        <v>51</v>
      </c>
      <c r="J8" s="240" t="s">
        <v>79</v>
      </c>
      <c r="K8" s="241" t="s">
        <v>51</v>
      </c>
      <c r="L8" s="240" t="s">
        <v>79</v>
      </c>
      <c r="M8" s="241" t="s">
        <v>51</v>
      </c>
      <c r="N8" s="240" t="s">
        <v>79</v>
      </c>
      <c r="O8" s="241" t="s">
        <v>51</v>
      </c>
      <c r="P8" s="240" t="s">
        <v>79</v>
      </c>
      <c r="Q8" s="241" t="s">
        <v>51</v>
      </c>
      <c r="R8" s="260" t="s">
        <v>80</v>
      </c>
      <c r="S8" s="261" t="s">
        <v>81</v>
      </c>
      <c r="T8" s="448" t="s">
        <v>82</v>
      </c>
      <c r="U8"/>
      <c r="V8" s="74"/>
    </row>
    <row r="9" spans="1:22" x14ac:dyDescent="0.2">
      <c r="A9" s="234" t="s">
        <v>13</v>
      </c>
      <c r="B9" s="235"/>
      <c r="C9" s="235"/>
      <c r="D9" s="242"/>
      <c r="E9" s="243"/>
      <c r="F9" s="242"/>
      <c r="G9" s="243"/>
      <c r="H9" s="242"/>
      <c r="I9" s="243"/>
      <c r="J9" s="242"/>
      <c r="K9" s="243"/>
      <c r="L9" s="242"/>
      <c r="M9" s="243"/>
      <c r="N9" s="242"/>
      <c r="O9" s="243"/>
      <c r="P9" s="242"/>
      <c r="Q9" s="243"/>
      <c r="R9" s="242"/>
      <c r="S9" s="258"/>
      <c r="T9" s="449"/>
      <c r="U9"/>
      <c r="V9" s="74"/>
    </row>
    <row r="10" spans="1:22" x14ac:dyDescent="0.2">
      <c r="A10" s="232"/>
      <c r="B10" s="131" t="s">
        <v>83</v>
      </c>
      <c r="C10" s="131"/>
      <c r="D10" s="245"/>
      <c r="E10" s="130"/>
      <c r="F10" s="245"/>
      <c r="G10" s="130"/>
      <c r="H10" s="245"/>
      <c r="I10" s="130"/>
      <c r="J10" s="245"/>
      <c r="K10" s="130"/>
      <c r="L10" s="245"/>
      <c r="M10" s="130"/>
      <c r="N10" s="245"/>
      <c r="O10" s="130"/>
      <c r="P10" s="245"/>
      <c r="Q10" s="130"/>
      <c r="R10" s="245"/>
      <c r="S10" s="136"/>
      <c r="T10" s="92"/>
      <c r="U10"/>
      <c r="V10" s="74"/>
    </row>
    <row r="11" spans="1:22" x14ac:dyDescent="0.2">
      <c r="A11" s="232"/>
      <c r="B11" s="129"/>
      <c r="C11" s="129" t="s">
        <v>15</v>
      </c>
      <c r="D11" s="257">
        <v>30000</v>
      </c>
      <c r="E11" s="230">
        <v>0</v>
      </c>
      <c r="F11" s="257">
        <v>966511.94</v>
      </c>
      <c r="G11" s="230">
        <v>682123.67600000009</v>
      </c>
      <c r="H11" s="257">
        <v>475000</v>
      </c>
      <c r="I11" s="230">
        <v>401092.03</v>
      </c>
      <c r="J11" s="257">
        <v>1363379.63</v>
      </c>
      <c r="K11" s="230">
        <v>2390935.81</v>
      </c>
      <c r="L11" s="257">
        <v>0</v>
      </c>
      <c r="M11" s="230">
        <v>10.92</v>
      </c>
      <c r="N11" s="257">
        <v>0</v>
      </c>
      <c r="O11" s="230">
        <v>0</v>
      </c>
      <c r="P11" s="257">
        <v>30000</v>
      </c>
      <c r="Q11" s="230">
        <v>34003.075999999994</v>
      </c>
      <c r="R11" s="245">
        <v>2864891.57</v>
      </c>
      <c r="S11" s="136">
        <v>3508165.5119999996</v>
      </c>
      <c r="T11" s="91">
        <f>IF(OR(R11=0,R11=""),"",S11/R11)</f>
        <v>1.2245369244463238</v>
      </c>
      <c r="U11" s="96"/>
      <c r="V11" s="74"/>
    </row>
    <row r="12" spans="1:22" x14ac:dyDescent="0.2">
      <c r="A12" s="232"/>
      <c r="B12" s="129"/>
      <c r="C12" s="129" t="s">
        <v>16</v>
      </c>
      <c r="D12" s="257">
        <v>92000</v>
      </c>
      <c r="E12" s="230">
        <v>7471.88</v>
      </c>
      <c r="F12" s="257">
        <v>84732.800000000003</v>
      </c>
      <c r="G12" s="230">
        <v>79803.143999999986</v>
      </c>
      <c r="H12" s="257">
        <v>60000</v>
      </c>
      <c r="I12" s="230">
        <v>39847.5</v>
      </c>
      <c r="J12" s="257">
        <v>0</v>
      </c>
      <c r="K12" s="230">
        <v>750</v>
      </c>
      <c r="L12" s="257">
        <v>0</v>
      </c>
      <c r="M12" s="230">
        <v>0</v>
      </c>
      <c r="N12" s="257">
        <v>0</v>
      </c>
      <c r="O12" s="230">
        <v>0</v>
      </c>
      <c r="P12" s="257">
        <v>0</v>
      </c>
      <c r="Q12" s="230">
        <v>0</v>
      </c>
      <c r="R12" s="245">
        <v>236732.79999999999</v>
      </c>
      <c r="S12" s="136">
        <v>127872.52399999999</v>
      </c>
      <c r="T12" s="91">
        <f t="shared" ref="T12:T19" si="0">IF(OR(R12=0,R12=""),"",S12/R12)</f>
        <v>0.54015550020951886</v>
      </c>
      <c r="U12" s="96"/>
      <c r="V12" s="74"/>
    </row>
    <row r="13" spans="1:22" x14ac:dyDescent="0.2">
      <c r="A13" s="232"/>
      <c r="B13" s="129"/>
      <c r="C13" s="129" t="s">
        <v>17</v>
      </c>
      <c r="D13" s="257">
        <v>3000</v>
      </c>
      <c r="E13" s="230">
        <v>0</v>
      </c>
      <c r="F13" s="257">
        <v>215718.86</v>
      </c>
      <c r="G13" s="230">
        <v>256570.40900000001</v>
      </c>
      <c r="H13" s="257">
        <v>50000</v>
      </c>
      <c r="I13" s="230">
        <v>1601.38</v>
      </c>
      <c r="J13" s="257">
        <v>0</v>
      </c>
      <c r="K13" s="230">
        <v>0</v>
      </c>
      <c r="L13" s="257">
        <v>0</v>
      </c>
      <c r="M13" s="230">
        <v>0</v>
      </c>
      <c r="N13" s="257">
        <v>281728.76</v>
      </c>
      <c r="O13" s="230">
        <v>929882.85</v>
      </c>
      <c r="P13" s="257">
        <v>120000</v>
      </c>
      <c r="Q13" s="230">
        <v>108370</v>
      </c>
      <c r="R13" s="245">
        <v>670447.62</v>
      </c>
      <c r="S13" s="136">
        <v>1296424.639</v>
      </c>
      <c r="T13" s="91">
        <f t="shared" si="0"/>
        <v>1.9336702828477488</v>
      </c>
      <c r="U13" s="96"/>
      <c r="V13" s="74"/>
    </row>
    <row r="14" spans="1:22" x14ac:dyDescent="0.2">
      <c r="A14" s="232"/>
      <c r="B14" s="129"/>
      <c r="C14" s="129" t="s">
        <v>18</v>
      </c>
      <c r="D14" s="257">
        <v>500</v>
      </c>
      <c r="E14" s="230">
        <v>0</v>
      </c>
      <c r="F14" s="257">
        <v>31433.22</v>
      </c>
      <c r="G14" s="230">
        <v>4910.8650000000007</v>
      </c>
      <c r="H14" s="257">
        <v>80000</v>
      </c>
      <c r="I14" s="230">
        <v>28336</v>
      </c>
      <c r="J14" s="257">
        <v>312250</v>
      </c>
      <c r="K14" s="230">
        <v>230488</v>
      </c>
      <c r="L14" s="257">
        <v>0</v>
      </c>
      <c r="M14" s="230">
        <v>0</v>
      </c>
      <c r="N14" s="257">
        <v>686950</v>
      </c>
      <c r="O14" s="230">
        <v>442205.48</v>
      </c>
      <c r="P14" s="257">
        <v>0</v>
      </c>
      <c r="Q14" s="230">
        <v>0</v>
      </c>
      <c r="R14" s="245">
        <v>1111133.22</v>
      </c>
      <c r="S14" s="136">
        <v>705940.34499999986</v>
      </c>
      <c r="T14" s="91">
        <f t="shared" si="0"/>
        <v>0.63533366863066143</v>
      </c>
      <c r="U14" s="96"/>
      <c r="V14" s="74"/>
    </row>
    <row r="15" spans="1:22" x14ac:dyDescent="0.2">
      <c r="A15" s="232"/>
      <c r="B15" s="129"/>
      <c r="C15" s="129" t="s">
        <v>19</v>
      </c>
      <c r="D15" s="257">
        <v>4750</v>
      </c>
      <c r="E15" s="230">
        <v>0</v>
      </c>
      <c r="F15" s="257">
        <v>1456494.47</v>
      </c>
      <c r="G15" s="230">
        <v>1408768.9850000001</v>
      </c>
      <c r="H15" s="257">
        <v>9500</v>
      </c>
      <c r="I15" s="230">
        <v>8855</v>
      </c>
      <c r="J15" s="257">
        <v>0</v>
      </c>
      <c r="K15" s="230">
        <v>0</v>
      </c>
      <c r="L15" s="257">
        <v>0</v>
      </c>
      <c r="M15" s="230">
        <v>0</v>
      </c>
      <c r="N15" s="257">
        <v>0</v>
      </c>
      <c r="O15" s="230">
        <v>0</v>
      </c>
      <c r="P15" s="257">
        <v>0</v>
      </c>
      <c r="Q15" s="230">
        <v>0</v>
      </c>
      <c r="R15" s="245">
        <v>1470744.47</v>
      </c>
      <c r="S15" s="136">
        <v>1417623.9850000001</v>
      </c>
      <c r="T15" s="91">
        <f t="shared" si="0"/>
        <v>0.96388190737171364</v>
      </c>
      <c r="U15" s="96"/>
      <c r="V15" s="450"/>
    </row>
    <row r="16" spans="1:22" x14ac:dyDescent="0.2">
      <c r="A16" s="232"/>
      <c r="B16" s="129"/>
      <c r="C16" s="129" t="s">
        <v>20</v>
      </c>
      <c r="D16" s="257">
        <v>0</v>
      </c>
      <c r="E16" s="230">
        <v>0</v>
      </c>
      <c r="F16" s="257">
        <v>89957.32</v>
      </c>
      <c r="G16" s="230">
        <v>26788.702999999998</v>
      </c>
      <c r="H16" s="257">
        <v>0</v>
      </c>
      <c r="I16" s="230">
        <v>58.32</v>
      </c>
      <c r="J16" s="257">
        <v>0</v>
      </c>
      <c r="K16" s="230">
        <v>0</v>
      </c>
      <c r="L16" s="257">
        <v>2141.7800000000002</v>
      </c>
      <c r="M16" s="230">
        <v>0</v>
      </c>
      <c r="N16" s="257">
        <v>210396.36</v>
      </c>
      <c r="O16" s="230">
        <v>106269</v>
      </c>
      <c r="P16" s="257">
        <v>3500</v>
      </c>
      <c r="Q16" s="230">
        <v>124.03</v>
      </c>
      <c r="R16" s="245">
        <v>305995.45999999996</v>
      </c>
      <c r="S16" s="136">
        <v>133240.05300000001</v>
      </c>
      <c r="T16" s="91">
        <f t="shared" si="0"/>
        <v>0.43543147012704053</v>
      </c>
      <c r="U16" s="96"/>
      <c r="V16" s="450"/>
    </row>
    <row r="17" spans="1:22" x14ac:dyDescent="0.2">
      <c r="A17" s="232"/>
      <c r="B17" s="129"/>
      <c r="C17" s="129" t="s">
        <v>21</v>
      </c>
      <c r="D17" s="257">
        <v>1800</v>
      </c>
      <c r="E17" s="230">
        <v>0</v>
      </c>
      <c r="F17" s="257">
        <v>55465.63</v>
      </c>
      <c r="G17" s="230">
        <v>82437.447000000015</v>
      </c>
      <c r="H17" s="257">
        <v>3000</v>
      </c>
      <c r="I17" s="230">
        <v>0</v>
      </c>
      <c r="J17" s="257">
        <v>0</v>
      </c>
      <c r="K17" s="230">
        <v>3860</v>
      </c>
      <c r="L17" s="257">
        <v>137853.67000000001</v>
      </c>
      <c r="M17" s="230">
        <v>70416.929999999993</v>
      </c>
      <c r="N17" s="257">
        <v>73130.259999999995</v>
      </c>
      <c r="O17" s="230">
        <v>0</v>
      </c>
      <c r="P17" s="257">
        <v>1500</v>
      </c>
      <c r="Q17" s="230">
        <v>0</v>
      </c>
      <c r="R17" s="245">
        <v>272749.56</v>
      </c>
      <c r="S17" s="136">
        <v>156714.37700000001</v>
      </c>
      <c r="T17" s="91">
        <f t="shared" si="0"/>
        <v>0.57457242827449473</v>
      </c>
      <c r="U17" s="96"/>
      <c r="V17" s="450"/>
    </row>
    <row r="18" spans="1:22" x14ac:dyDescent="0.2">
      <c r="A18" s="232"/>
      <c r="B18" s="129"/>
      <c r="C18" s="129" t="s">
        <v>22</v>
      </c>
      <c r="D18" s="257">
        <v>3000</v>
      </c>
      <c r="E18" s="230">
        <v>6956.74</v>
      </c>
      <c r="F18" s="257">
        <v>63296.5</v>
      </c>
      <c r="G18" s="230">
        <v>58102.180999999997</v>
      </c>
      <c r="H18" s="257">
        <v>4500</v>
      </c>
      <c r="I18" s="230">
        <v>0</v>
      </c>
      <c r="J18" s="257">
        <v>0</v>
      </c>
      <c r="K18" s="230">
        <v>0</v>
      </c>
      <c r="L18" s="257">
        <v>143197.38</v>
      </c>
      <c r="M18" s="230">
        <v>108460.68999999999</v>
      </c>
      <c r="N18" s="257">
        <v>0</v>
      </c>
      <c r="O18" s="230">
        <v>0</v>
      </c>
      <c r="P18" s="257">
        <v>0</v>
      </c>
      <c r="Q18" s="230">
        <v>0</v>
      </c>
      <c r="R18" s="245">
        <v>213993.88</v>
      </c>
      <c r="S18" s="136">
        <v>173519.611</v>
      </c>
      <c r="T18" s="91">
        <f t="shared" si="0"/>
        <v>0.81086249288998358</v>
      </c>
      <c r="U18" s="96"/>
      <c r="V18" s="450"/>
    </row>
    <row r="19" spans="1:22" x14ac:dyDescent="0.2">
      <c r="A19" s="232"/>
      <c r="B19" s="253" t="s">
        <v>23</v>
      </c>
      <c r="C19" s="253"/>
      <c r="D19" s="254">
        <v>135050</v>
      </c>
      <c r="E19" s="255">
        <v>14428.619999999999</v>
      </c>
      <c r="F19" s="254">
        <v>2963610.7399999998</v>
      </c>
      <c r="G19" s="255">
        <v>2599505.4099999988</v>
      </c>
      <c r="H19" s="254">
        <v>682000</v>
      </c>
      <c r="I19" s="255">
        <v>479790.23000000004</v>
      </c>
      <c r="J19" s="254">
        <v>1675629.63</v>
      </c>
      <c r="K19" s="255">
        <v>2626033.81</v>
      </c>
      <c r="L19" s="254">
        <v>283192.83</v>
      </c>
      <c r="M19" s="255">
        <v>178888.53999999998</v>
      </c>
      <c r="N19" s="254">
        <v>1252205.3800000001</v>
      </c>
      <c r="O19" s="255">
        <v>1478357.33</v>
      </c>
      <c r="P19" s="254">
        <v>155000</v>
      </c>
      <c r="Q19" s="255">
        <v>142497.10600000003</v>
      </c>
      <c r="R19" s="254">
        <v>7146688.5799999991</v>
      </c>
      <c r="S19" s="262">
        <v>7519501.0460000001</v>
      </c>
      <c r="T19" s="93">
        <f t="shared" si="0"/>
        <v>1.0521657634618802</v>
      </c>
      <c r="U19" s="96"/>
      <c r="V19" s="450"/>
    </row>
    <row r="20" spans="1:22" x14ac:dyDescent="0.2">
      <c r="A20" s="232"/>
      <c r="B20" s="237" t="s">
        <v>84</v>
      </c>
      <c r="C20" s="237"/>
      <c r="D20" s="242"/>
      <c r="E20" s="243"/>
      <c r="F20" s="242"/>
      <c r="G20" s="243"/>
      <c r="H20" s="242"/>
      <c r="I20" s="243"/>
      <c r="J20" s="242"/>
      <c r="K20" s="243"/>
      <c r="L20" s="242"/>
      <c r="M20" s="243"/>
      <c r="N20" s="242"/>
      <c r="O20" s="243"/>
      <c r="P20" s="242"/>
      <c r="Q20" s="243"/>
      <c r="R20" s="242"/>
      <c r="S20" s="258"/>
      <c r="T20" s="449" t="str">
        <f t="shared" ref="T20:T27" si="1">IF(OR(R20=0,R20=""),"",S20/R20)</f>
        <v/>
      </c>
      <c r="U20" s="96"/>
      <c r="V20" s="450"/>
    </row>
    <row r="21" spans="1:22" x14ac:dyDescent="0.2">
      <c r="A21" s="232"/>
      <c r="B21" s="129"/>
      <c r="C21" s="129" t="s">
        <v>25</v>
      </c>
      <c r="D21" s="257">
        <v>30000</v>
      </c>
      <c r="E21" s="230">
        <v>82.55</v>
      </c>
      <c r="F21" s="257">
        <v>1084146.3</v>
      </c>
      <c r="G21" s="230">
        <v>860724.70400000014</v>
      </c>
      <c r="H21" s="257">
        <v>190000</v>
      </c>
      <c r="I21" s="230">
        <v>7394.09</v>
      </c>
      <c r="J21" s="257">
        <v>1975155.67</v>
      </c>
      <c r="K21" s="230">
        <v>2262402.63</v>
      </c>
      <c r="L21" s="257">
        <v>0</v>
      </c>
      <c r="M21" s="230">
        <v>0</v>
      </c>
      <c r="N21" s="257">
        <v>0</v>
      </c>
      <c r="O21" s="230">
        <v>0</v>
      </c>
      <c r="P21" s="257">
        <v>10000</v>
      </c>
      <c r="Q21" s="230">
        <v>9935.0570000000007</v>
      </c>
      <c r="R21" s="245">
        <v>3289301.9699999997</v>
      </c>
      <c r="S21" s="136">
        <v>3140539.0310000009</v>
      </c>
      <c r="T21" s="91">
        <f t="shared" si="1"/>
        <v>0.95477370568078346</v>
      </c>
      <c r="U21"/>
      <c r="V21" s="74"/>
    </row>
    <row r="22" spans="1:22" x14ac:dyDescent="0.2">
      <c r="A22" s="232"/>
      <c r="B22" s="129"/>
      <c r="C22" s="129" t="s">
        <v>26</v>
      </c>
      <c r="D22" s="257">
        <v>20000</v>
      </c>
      <c r="E22" s="230">
        <v>0</v>
      </c>
      <c r="F22" s="257">
        <v>505612.71</v>
      </c>
      <c r="G22" s="230">
        <v>39359.456000000006</v>
      </c>
      <c r="H22" s="257">
        <v>75000</v>
      </c>
      <c r="I22" s="230">
        <v>616.7059999999999</v>
      </c>
      <c r="J22" s="257">
        <v>871594.68</v>
      </c>
      <c r="K22" s="230">
        <v>1241890.7</v>
      </c>
      <c r="L22" s="257">
        <v>0</v>
      </c>
      <c r="M22" s="230">
        <v>0</v>
      </c>
      <c r="N22" s="257">
        <v>0</v>
      </c>
      <c r="O22" s="230">
        <v>419251.19999999995</v>
      </c>
      <c r="P22" s="257">
        <v>1000</v>
      </c>
      <c r="Q22" s="230">
        <v>0</v>
      </c>
      <c r="R22" s="245">
        <v>1473207.3900000001</v>
      </c>
      <c r="S22" s="136">
        <v>1701118.0620000004</v>
      </c>
      <c r="T22" s="91">
        <f t="shared" si="1"/>
        <v>1.1547037257259483</v>
      </c>
      <c r="U22"/>
      <c r="V22" s="74"/>
    </row>
    <row r="23" spans="1:22" x14ac:dyDescent="0.2">
      <c r="A23" s="232"/>
      <c r="B23" s="129"/>
      <c r="C23" s="129" t="s">
        <v>27</v>
      </c>
      <c r="D23" s="257">
        <v>50000</v>
      </c>
      <c r="E23" s="230">
        <v>83.41</v>
      </c>
      <c r="F23" s="257">
        <v>2614050.1800000002</v>
      </c>
      <c r="G23" s="230">
        <v>697011.41899999999</v>
      </c>
      <c r="H23" s="257">
        <v>200000</v>
      </c>
      <c r="I23" s="230">
        <v>6643.1079999999993</v>
      </c>
      <c r="J23" s="257">
        <v>4466753.24</v>
      </c>
      <c r="K23" s="230">
        <v>2122625.855</v>
      </c>
      <c r="L23" s="257">
        <v>0</v>
      </c>
      <c r="M23" s="230">
        <v>0</v>
      </c>
      <c r="N23" s="257">
        <v>0</v>
      </c>
      <c r="O23" s="230">
        <v>0</v>
      </c>
      <c r="P23" s="257">
        <v>25000</v>
      </c>
      <c r="Q23" s="230">
        <v>127.71100000000001</v>
      </c>
      <c r="R23" s="245">
        <v>7355803.4199999999</v>
      </c>
      <c r="S23" s="136">
        <v>2826491.5030000005</v>
      </c>
      <c r="T23" s="91">
        <f t="shared" si="1"/>
        <v>0.38425326801351639</v>
      </c>
      <c r="U23"/>
      <c r="V23" s="74"/>
    </row>
    <row r="24" spans="1:22" x14ac:dyDescent="0.2">
      <c r="A24" s="232"/>
      <c r="B24" s="129"/>
      <c r="C24" s="129" t="s">
        <v>28</v>
      </c>
      <c r="D24" s="257">
        <v>25000</v>
      </c>
      <c r="E24" s="230">
        <v>0</v>
      </c>
      <c r="F24" s="257">
        <v>204386.13</v>
      </c>
      <c r="G24" s="230">
        <v>185654.67800000001</v>
      </c>
      <c r="H24" s="257">
        <v>50000</v>
      </c>
      <c r="I24" s="230">
        <v>14611.683999999999</v>
      </c>
      <c r="J24" s="257">
        <v>725260.58</v>
      </c>
      <c r="K24" s="230">
        <v>2964837.25</v>
      </c>
      <c r="L24" s="257">
        <v>89400</v>
      </c>
      <c r="M24" s="230">
        <v>0</v>
      </c>
      <c r="N24" s="257">
        <v>0</v>
      </c>
      <c r="O24" s="230">
        <v>0</v>
      </c>
      <c r="P24" s="257">
        <v>6500</v>
      </c>
      <c r="Q24" s="230">
        <v>96.878</v>
      </c>
      <c r="R24" s="245">
        <v>1100546.71</v>
      </c>
      <c r="S24" s="136">
        <v>3165200.4899999998</v>
      </c>
      <c r="T24" s="91">
        <f t="shared" si="1"/>
        <v>2.8760255800501189</v>
      </c>
      <c r="U24"/>
      <c r="V24" s="74"/>
    </row>
    <row r="25" spans="1:22" x14ac:dyDescent="0.2">
      <c r="A25" s="232"/>
      <c r="B25" s="129"/>
      <c r="C25" s="129" t="s">
        <v>29</v>
      </c>
      <c r="D25" s="257">
        <v>2000</v>
      </c>
      <c r="E25" s="230">
        <v>0</v>
      </c>
      <c r="F25" s="257">
        <v>484628.33</v>
      </c>
      <c r="G25" s="230">
        <v>297732.51400000002</v>
      </c>
      <c r="H25" s="257">
        <v>50000</v>
      </c>
      <c r="I25" s="230">
        <v>100.294</v>
      </c>
      <c r="J25" s="257">
        <v>846936.8</v>
      </c>
      <c r="K25" s="230">
        <v>547850.11</v>
      </c>
      <c r="L25" s="257">
        <v>0</v>
      </c>
      <c r="M25" s="230">
        <v>0</v>
      </c>
      <c r="N25" s="257">
        <v>0</v>
      </c>
      <c r="O25" s="230">
        <v>0</v>
      </c>
      <c r="P25" s="257">
        <v>1000</v>
      </c>
      <c r="Q25" s="230">
        <v>849.95400000000006</v>
      </c>
      <c r="R25" s="245">
        <v>1384565.1300000001</v>
      </c>
      <c r="S25" s="136">
        <v>846532.87200000009</v>
      </c>
      <c r="T25" s="91">
        <f t="shared" si="1"/>
        <v>0.61140704301862636</v>
      </c>
      <c r="U25"/>
      <c r="V25" s="74"/>
    </row>
    <row r="26" spans="1:22" x14ac:dyDescent="0.2">
      <c r="A26" s="232"/>
      <c r="B26" s="253" t="s">
        <v>30</v>
      </c>
      <c r="C26" s="253"/>
      <c r="D26" s="254">
        <v>127000</v>
      </c>
      <c r="E26" s="255">
        <v>165.96</v>
      </c>
      <c r="F26" s="254">
        <v>4892823.6500000004</v>
      </c>
      <c r="G26" s="255">
        <v>2080482.7710000013</v>
      </c>
      <c r="H26" s="254">
        <v>565000</v>
      </c>
      <c r="I26" s="255">
        <v>29365.881999999998</v>
      </c>
      <c r="J26" s="254">
        <v>8885700.9700000007</v>
      </c>
      <c r="K26" s="255">
        <v>9139606.5449999962</v>
      </c>
      <c r="L26" s="254">
        <v>89400</v>
      </c>
      <c r="M26" s="255">
        <v>0</v>
      </c>
      <c r="N26" s="254">
        <v>0</v>
      </c>
      <c r="O26" s="255">
        <v>419251.19999999995</v>
      </c>
      <c r="P26" s="254">
        <v>43500</v>
      </c>
      <c r="Q26" s="255">
        <v>11009.6</v>
      </c>
      <c r="R26" s="254">
        <v>14603424.619999999</v>
      </c>
      <c r="S26" s="262">
        <v>11679881.958000001</v>
      </c>
      <c r="T26" s="93">
        <f t="shared" si="1"/>
        <v>0.79980431042208522</v>
      </c>
      <c r="U26"/>
      <c r="V26" s="74"/>
    </row>
    <row r="27" spans="1:22" x14ac:dyDescent="0.2">
      <c r="A27" s="134" t="s">
        <v>31</v>
      </c>
      <c r="B27" s="134"/>
      <c r="C27" s="134"/>
      <c r="D27" s="135">
        <v>262050</v>
      </c>
      <c r="E27" s="135">
        <v>14594.579999999998</v>
      </c>
      <c r="F27" s="135">
        <v>7856434.3899999997</v>
      </c>
      <c r="G27" s="135">
        <v>4679988.1809999989</v>
      </c>
      <c r="H27" s="135">
        <v>1247000</v>
      </c>
      <c r="I27" s="135">
        <v>509156.11200000008</v>
      </c>
      <c r="J27" s="135">
        <v>10561330.6</v>
      </c>
      <c r="K27" s="135">
        <v>11765640.355000002</v>
      </c>
      <c r="L27" s="135">
        <v>372592.83</v>
      </c>
      <c r="M27" s="135">
        <v>178888.53999999998</v>
      </c>
      <c r="N27" s="135">
        <v>1252205.3800000001</v>
      </c>
      <c r="O27" s="135">
        <v>1897608.5300000005</v>
      </c>
      <c r="P27" s="135">
        <v>198500</v>
      </c>
      <c r="Q27" s="135">
        <v>153506.70599999998</v>
      </c>
      <c r="R27" s="135">
        <v>21750113.199999999</v>
      </c>
      <c r="S27" s="137">
        <v>19199383.004000004</v>
      </c>
      <c r="T27" s="94">
        <f t="shared" si="1"/>
        <v>0.88272565882553677</v>
      </c>
      <c r="U27"/>
      <c r="V27" s="74"/>
    </row>
    <row r="28" spans="1:22" x14ac:dyDescent="0.2">
      <c r="A28" s="233"/>
      <c r="B28" s="233"/>
      <c r="C28" s="23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58"/>
      <c r="T28" s="449" t="str">
        <f t="shared" ref="T28:T29" si="2">IF(OR(R28=0,R28=""),"",S28/R28)</f>
        <v/>
      </c>
      <c r="U28"/>
      <c r="V28" s="74"/>
    </row>
    <row r="29" spans="1:22" x14ac:dyDescent="0.2">
      <c r="A29" s="239" t="s">
        <v>32</v>
      </c>
      <c r="B29" s="133"/>
      <c r="C29" s="133"/>
      <c r="D29" s="245"/>
      <c r="E29" s="130"/>
      <c r="F29" s="245"/>
      <c r="G29" s="130"/>
      <c r="H29" s="245"/>
      <c r="I29" s="130"/>
      <c r="J29" s="245"/>
      <c r="K29" s="130"/>
      <c r="L29" s="245"/>
      <c r="M29" s="130"/>
      <c r="N29" s="245"/>
      <c r="O29" s="130"/>
      <c r="P29" s="245"/>
      <c r="Q29" s="130"/>
      <c r="R29" s="245"/>
      <c r="S29" s="136"/>
      <c r="T29" s="92" t="str">
        <f t="shared" si="2"/>
        <v/>
      </c>
      <c r="U29"/>
      <c r="V29" s="74"/>
    </row>
    <row r="30" spans="1:22" x14ac:dyDescent="0.2">
      <c r="A30" s="232"/>
      <c r="B30" s="131" t="s">
        <v>33</v>
      </c>
      <c r="C30" s="131"/>
      <c r="D30" s="245"/>
      <c r="E30" s="130"/>
      <c r="F30" s="245"/>
      <c r="G30" s="130"/>
      <c r="H30" s="245"/>
      <c r="I30" s="130"/>
      <c r="J30" s="245"/>
      <c r="K30" s="130"/>
      <c r="L30" s="245"/>
      <c r="M30" s="130"/>
      <c r="N30" s="245"/>
      <c r="O30" s="130"/>
      <c r="P30" s="245"/>
      <c r="Q30" s="130"/>
      <c r="R30" s="245"/>
      <c r="S30" s="136"/>
      <c r="T30" s="92"/>
      <c r="U30"/>
      <c r="V30" s="74"/>
    </row>
    <row r="31" spans="1:22" x14ac:dyDescent="0.2">
      <c r="A31" s="232"/>
      <c r="B31" s="129"/>
      <c r="C31" s="129" t="s">
        <v>34</v>
      </c>
      <c r="D31" s="257">
        <v>10000</v>
      </c>
      <c r="E31" s="230">
        <v>0</v>
      </c>
      <c r="F31" s="257">
        <v>1054167.8700000001</v>
      </c>
      <c r="G31" s="230">
        <v>212907.17400000003</v>
      </c>
      <c r="H31" s="257">
        <v>25000</v>
      </c>
      <c r="I31" s="230">
        <v>12822.53</v>
      </c>
      <c r="J31" s="257">
        <v>1600000</v>
      </c>
      <c r="K31" s="230">
        <v>1175420.52</v>
      </c>
      <c r="L31" s="257">
        <v>0</v>
      </c>
      <c r="M31" s="230">
        <v>424.52</v>
      </c>
      <c r="N31" s="257">
        <v>0</v>
      </c>
      <c r="O31" s="230">
        <v>0</v>
      </c>
      <c r="P31" s="245">
        <v>0</v>
      </c>
      <c r="Q31" s="130">
        <v>0</v>
      </c>
      <c r="R31" s="245">
        <v>2689167.87</v>
      </c>
      <c r="S31" s="136">
        <v>1401574.7439999999</v>
      </c>
      <c r="T31" s="91">
        <f>IF(OR(R31=0,R31=""),"",S31/R31)</f>
        <v>0.52119273015113032</v>
      </c>
      <c r="U31"/>
      <c r="V31" s="74"/>
    </row>
    <row r="32" spans="1:22" x14ac:dyDescent="0.2">
      <c r="A32" s="232"/>
      <c r="B32" s="129"/>
      <c r="C32" s="129" t="s">
        <v>35</v>
      </c>
      <c r="D32" s="245">
        <v>0</v>
      </c>
      <c r="E32" s="130">
        <v>0</v>
      </c>
      <c r="F32" s="245">
        <v>416700</v>
      </c>
      <c r="G32" s="130">
        <v>417801.5</v>
      </c>
      <c r="H32" s="245">
        <v>105000</v>
      </c>
      <c r="I32" s="130">
        <v>30000</v>
      </c>
      <c r="J32" s="245">
        <v>20000</v>
      </c>
      <c r="K32" s="130">
        <v>0</v>
      </c>
      <c r="L32" s="245">
        <v>0</v>
      </c>
      <c r="M32" s="130">
        <v>0</v>
      </c>
      <c r="N32" s="245">
        <v>0</v>
      </c>
      <c r="O32" s="130">
        <v>0</v>
      </c>
      <c r="P32" s="245">
        <v>0</v>
      </c>
      <c r="Q32" s="130">
        <v>0</v>
      </c>
      <c r="R32" s="245">
        <v>541700</v>
      </c>
      <c r="S32" s="136">
        <v>447801.5</v>
      </c>
      <c r="T32" s="91">
        <f t="shared" ref="T32:T35" si="3">IF(OR(R32=0,R32=""),"",S32/R32)</f>
        <v>0.82665959017906587</v>
      </c>
      <c r="U32"/>
      <c r="V32" s="74"/>
    </row>
    <row r="33" spans="1:23" x14ac:dyDescent="0.2">
      <c r="A33" s="232"/>
      <c r="B33" s="129"/>
      <c r="C33" s="129" t="s">
        <v>36</v>
      </c>
      <c r="D33" s="257">
        <v>0</v>
      </c>
      <c r="E33" s="230">
        <v>0</v>
      </c>
      <c r="F33" s="257">
        <v>44391.14</v>
      </c>
      <c r="G33" s="230">
        <v>70520.527000000002</v>
      </c>
      <c r="H33" s="257">
        <v>0</v>
      </c>
      <c r="I33" s="230">
        <v>0</v>
      </c>
      <c r="J33" s="257">
        <v>16425000</v>
      </c>
      <c r="K33" s="230">
        <v>16307313.16</v>
      </c>
      <c r="L33" s="257">
        <v>0</v>
      </c>
      <c r="M33" s="230">
        <v>0</v>
      </c>
      <c r="N33" s="257">
        <v>0</v>
      </c>
      <c r="O33" s="230">
        <v>0</v>
      </c>
      <c r="P33" s="245">
        <v>0</v>
      </c>
      <c r="Q33" s="130">
        <v>0</v>
      </c>
      <c r="R33" s="245">
        <v>16469391.140000001</v>
      </c>
      <c r="S33" s="136">
        <v>16377833.687000001</v>
      </c>
      <c r="T33" s="91">
        <f t="shared" si="3"/>
        <v>0.99444075058867054</v>
      </c>
      <c r="U33"/>
      <c r="V33" s="74"/>
      <c r="W33" s="74"/>
    </row>
    <row r="34" spans="1:23" x14ac:dyDescent="0.2">
      <c r="A34" s="232"/>
      <c r="B34" s="253" t="s">
        <v>37</v>
      </c>
      <c r="C34" s="253"/>
      <c r="D34" s="254">
        <v>10000</v>
      </c>
      <c r="E34" s="255">
        <v>0</v>
      </c>
      <c r="F34" s="254">
        <v>1515259.01</v>
      </c>
      <c r="G34" s="255">
        <v>701229.201</v>
      </c>
      <c r="H34" s="254">
        <v>130000</v>
      </c>
      <c r="I34" s="255">
        <v>42822.53</v>
      </c>
      <c r="J34" s="254">
        <v>18045000</v>
      </c>
      <c r="K34" s="255">
        <v>17482733.68</v>
      </c>
      <c r="L34" s="254">
        <v>0</v>
      </c>
      <c r="M34" s="255">
        <v>424.52</v>
      </c>
      <c r="N34" s="254">
        <v>0</v>
      </c>
      <c r="O34" s="255">
        <v>0</v>
      </c>
      <c r="P34" s="254">
        <v>0</v>
      </c>
      <c r="Q34" s="255">
        <v>0</v>
      </c>
      <c r="R34" s="254">
        <v>19700259.010000002</v>
      </c>
      <c r="S34" s="262">
        <v>18227209.931000002</v>
      </c>
      <c r="T34" s="93">
        <f t="shared" si="3"/>
        <v>0.92522691817136671</v>
      </c>
      <c r="U34"/>
      <c r="V34" s="74"/>
      <c r="W34" s="74"/>
    </row>
    <row r="35" spans="1:23" x14ac:dyDescent="0.2">
      <c r="A35" s="134" t="s">
        <v>38</v>
      </c>
      <c r="B35" s="134"/>
      <c r="C35" s="134"/>
      <c r="D35" s="135">
        <v>10000</v>
      </c>
      <c r="E35" s="135">
        <v>0</v>
      </c>
      <c r="F35" s="135">
        <v>1515259.01</v>
      </c>
      <c r="G35" s="135">
        <v>701229.201</v>
      </c>
      <c r="H35" s="135">
        <v>130000</v>
      </c>
      <c r="I35" s="135">
        <v>42822.53</v>
      </c>
      <c r="J35" s="135">
        <v>18045000</v>
      </c>
      <c r="K35" s="135">
        <v>17482733.68</v>
      </c>
      <c r="L35" s="135">
        <v>0</v>
      </c>
      <c r="M35" s="135">
        <v>424.52</v>
      </c>
      <c r="N35" s="135">
        <v>0</v>
      </c>
      <c r="O35" s="135">
        <v>0</v>
      </c>
      <c r="P35" s="135">
        <v>0</v>
      </c>
      <c r="Q35" s="135">
        <v>0</v>
      </c>
      <c r="R35" s="135">
        <v>19700259.010000002</v>
      </c>
      <c r="S35" s="137">
        <v>18227209.931000002</v>
      </c>
      <c r="T35" s="94">
        <f t="shared" si="3"/>
        <v>0.92522691817136671</v>
      </c>
      <c r="U35"/>
      <c r="V35" s="74"/>
      <c r="W35" s="74"/>
    </row>
    <row r="36" spans="1:23" x14ac:dyDescent="0.2">
      <c r="A36" s="233"/>
      <c r="B36" s="233"/>
      <c r="C36" s="23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58"/>
      <c r="T36" s="449" t="str">
        <f t="shared" ref="T36:T45" si="4">IF(OR(R36=0,R36=""),"",S36/R36)</f>
        <v/>
      </c>
      <c r="U36"/>
      <c r="V36" s="74"/>
      <c r="W36" s="74"/>
    </row>
    <row r="37" spans="1:23" x14ac:dyDescent="0.2">
      <c r="A37" s="239" t="s">
        <v>39</v>
      </c>
      <c r="B37" s="133"/>
      <c r="C37" s="133"/>
      <c r="D37" s="245"/>
      <c r="E37" s="130"/>
      <c r="F37" s="245"/>
      <c r="G37" s="130"/>
      <c r="H37" s="245"/>
      <c r="I37" s="130"/>
      <c r="J37" s="245"/>
      <c r="K37" s="130"/>
      <c r="L37" s="245"/>
      <c r="M37" s="130"/>
      <c r="N37" s="245"/>
      <c r="O37" s="130"/>
      <c r="P37" s="245"/>
      <c r="Q37" s="130"/>
      <c r="R37" s="245"/>
      <c r="S37" s="136"/>
      <c r="T37" s="92" t="str">
        <f t="shared" si="4"/>
        <v/>
      </c>
      <c r="U37"/>
      <c r="V37" s="74"/>
      <c r="W37" s="74"/>
    </row>
    <row r="38" spans="1:23" x14ac:dyDescent="0.2">
      <c r="A38" s="232"/>
      <c r="B38" s="131" t="s">
        <v>40</v>
      </c>
      <c r="C38" s="131"/>
      <c r="D38" s="245"/>
      <c r="E38" s="130"/>
      <c r="F38" s="245"/>
      <c r="G38" s="130"/>
      <c r="H38" s="245"/>
      <c r="I38" s="130"/>
      <c r="J38" s="245"/>
      <c r="K38" s="130"/>
      <c r="L38" s="245"/>
      <c r="M38" s="130"/>
      <c r="N38" s="245"/>
      <c r="O38" s="130"/>
      <c r="P38" s="245"/>
      <c r="Q38" s="130"/>
      <c r="R38" s="245"/>
      <c r="S38" s="136"/>
      <c r="T38" s="92" t="str">
        <f t="shared" si="4"/>
        <v/>
      </c>
      <c r="U38"/>
      <c r="V38" s="74"/>
      <c r="W38" s="74"/>
    </row>
    <row r="39" spans="1:23" x14ac:dyDescent="0.2">
      <c r="A39" s="232"/>
      <c r="B39" s="129"/>
      <c r="C39" s="129" t="s">
        <v>41</v>
      </c>
      <c r="D39" s="257">
        <v>4000</v>
      </c>
      <c r="E39" s="230">
        <v>0</v>
      </c>
      <c r="F39" s="257">
        <v>739627.1</v>
      </c>
      <c r="G39" s="230">
        <v>455459.39699999994</v>
      </c>
      <c r="H39" s="257">
        <v>452500</v>
      </c>
      <c r="I39" s="230">
        <v>372876.83000000007</v>
      </c>
      <c r="J39" s="257">
        <v>135000</v>
      </c>
      <c r="K39" s="230">
        <v>248427.43</v>
      </c>
      <c r="L39" s="257">
        <v>0</v>
      </c>
      <c r="M39" s="230">
        <v>0</v>
      </c>
      <c r="N39" s="257">
        <v>0</v>
      </c>
      <c r="O39" s="230">
        <v>0</v>
      </c>
      <c r="P39" s="257">
        <v>0</v>
      </c>
      <c r="Q39" s="230">
        <v>0</v>
      </c>
      <c r="R39" s="245">
        <v>1331127.1000000001</v>
      </c>
      <c r="S39" s="136">
        <v>1076763.6570000001</v>
      </c>
      <c r="T39" s="91">
        <f t="shared" si="4"/>
        <v>0.80891122793608516</v>
      </c>
      <c r="U39"/>
      <c r="V39" s="74"/>
      <c r="W39" s="74"/>
    </row>
    <row r="40" spans="1:23" x14ac:dyDescent="0.2">
      <c r="A40" s="232"/>
      <c r="B40" s="129"/>
      <c r="C40" s="129" t="s">
        <v>42</v>
      </c>
      <c r="D40" s="257">
        <v>0</v>
      </c>
      <c r="E40" s="230">
        <v>0</v>
      </c>
      <c r="F40" s="257">
        <v>0</v>
      </c>
      <c r="G40" s="230">
        <v>0</v>
      </c>
      <c r="H40" s="257">
        <v>0</v>
      </c>
      <c r="I40" s="230">
        <v>0</v>
      </c>
      <c r="J40" s="257">
        <v>0</v>
      </c>
      <c r="K40" s="230">
        <v>0</v>
      </c>
      <c r="L40" s="257">
        <v>0</v>
      </c>
      <c r="M40" s="230">
        <v>0</v>
      </c>
      <c r="N40" s="257">
        <v>0</v>
      </c>
      <c r="O40" s="230">
        <v>0</v>
      </c>
      <c r="P40" s="257">
        <v>0</v>
      </c>
      <c r="Q40" s="230">
        <v>0</v>
      </c>
      <c r="R40" s="245">
        <v>0</v>
      </c>
      <c r="S40" s="136">
        <v>0</v>
      </c>
      <c r="T40" s="91" t="str">
        <f>IF(OR(R40=0,R40=""),"",S40/R40)</f>
        <v/>
      </c>
      <c r="U40"/>
      <c r="V40" s="74"/>
      <c r="W40" s="74"/>
    </row>
    <row r="41" spans="1:23" x14ac:dyDescent="0.2">
      <c r="A41" s="232"/>
      <c r="B41" s="129"/>
      <c r="C41" s="129" t="s">
        <v>43</v>
      </c>
      <c r="D41" s="257">
        <v>0</v>
      </c>
      <c r="E41" s="230">
        <v>0</v>
      </c>
      <c r="F41" s="257">
        <v>0</v>
      </c>
      <c r="G41" s="230">
        <v>0</v>
      </c>
      <c r="H41" s="257">
        <v>0</v>
      </c>
      <c r="I41" s="230">
        <v>0</v>
      </c>
      <c r="J41" s="257">
        <v>0</v>
      </c>
      <c r="K41" s="230">
        <v>0</v>
      </c>
      <c r="L41" s="257">
        <v>0</v>
      </c>
      <c r="M41" s="230">
        <v>0</v>
      </c>
      <c r="N41" s="257">
        <v>0</v>
      </c>
      <c r="O41" s="230">
        <v>0</v>
      </c>
      <c r="P41" s="257">
        <v>0</v>
      </c>
      <c r="Q41" s="230">
        <v>0</v>
      </c>
      <c r="R41" s="245">
        <v>0</v>
      </c>
      <c r="S41" s="136">
        <v>0</v>
      </c>
      <c r="T41" s="91" t="str">
        <f t="shared" si="4"/>
        <v/>
      </c>
      <c r="U41"/>
      <c r="V41" s="74"/>
      <c r="W41" s="74"/>
    </row>
    <row r="42" spans="1:23" x14ac:dyDescent="0.2">
      <c r="A42" s="232"/>
      <c r="B42" s="129"/>
      <c r="C42" s="129" t="s">
        <v>44</v>
      </c>
      <c r="D42" s="257">
        <v>75000</v>
      </c>
      <c r="E42" s="230">
        <v>59285.599000000002</v>
      </c>
      <c r="F42" s="257">
        <v>521917.63</v>
      </c>
      <c r="G42" s="230">
        <v>76103.291999999987</v>
      </c>
      <c r="H42" s="257">
        <v>0</v>
      </c>
      <c r="I42" s="230">
        <v>0</v>
      </c>
      <c r="J42" s="257">
        <v>0</v>
      </c>
      <c r="K42" s="230">
        <v>0</v>
      </c>
      <c r="L42" s="257">
        <v>0</v>
      </c>
      <c r="M42" s="230">
        <v>0</v>
      </c>
      <c r="N42" s="257">
        <v>0</v>
      </c>
      <c r="O42" s="230">
        <v>0</v>
      </c>
      <c r="P42" s="257">
        <v>0</v>
      </c>
      <c r="Q42" s="230">
        <v>0</v>
      </c>
      <c r="R42" s="245">
        <v>596917.63</v>
      </c>
      <c r="S42" s="136">
        <v>135388.89100000003</v>
      </c>
      <c r="T42" s="91">
        <f t="shared" si="4"/>
        <v>0.226813356140947</v>
      </c>
      <c r="U42"/>
      <c r="V42" s="74"/>
      <c r="W42" s="74"/>
    </row>
    <row r="43" spans="1:23" x14ac:dyDescent="0.2">
      <c r="A43" s="232"/>
      <c r="B43" s="129"/>
      <c r="C43" s="129" t="s">
        <v>45</v>
      </c>
      <c r="D43" s="257">
        <v>10000</v>
      </c>
      <c r="E43" s="230">
        <v>0</v>
      </c>
      <c r="F43" s="257">
        <v>1435710.52</v>
      </c>
      <c r="G43" s="230">
        <v>278632.51</v>
      </c>
      <c r="H43" s="257">
        <v>0</v>
      </c>
      <c r="I43" s="230">
        <v>0</v>
      </c>
      <c r="J43" s="257">
        <v>0</v>
      </c>
      <c r="K43" s="230">
        <v>0</v>
      </c>
      <c r="L43" s="257">
        <v>0</v>
      </c>
      <c r="M43" s="230">
        <v>0</v>
      </c>
      <c r="N43" s="257">
        <v>0</v>
      </c>
      <c r="O43" s="230">
        <v>0</v>
      </c>
      <c r="P43" s="257">
        <v>0</v>
      </c>
      <c r="Q43" s="230">
        <v>0</v>
      </c>
      <c r="R43" s="245">
        <v>1445710.52</v>
      </c>
      <c r="S43" s="136">
        <v>278632.51</v>
      </c>
      <c r="T43" s="91">
        <f t="shared" si="4"/>
        <v>0.19273049904900741</v>
      </c>
      <c r="U43"/>
      <c r="V43" s="74"/>
      <c r="W43" s="74"/>
    </row>
    <row r="44" spans="1:23" x14ac:dyDescent="0.2">
      <c r="A44" s="232"/>
      <c r="B44" s="253" t="s">
        <v>46</v>
      </c>
      <c r="C44" s="253"/>
      <c r="D44" s="254">
        <v>89000</v>
      </c>
      <c r="E44" s="255">
        <v>59285.599000000002</v>
      </c>
      <c r="F44" s="254">
        <v>2697255.25</v>
      </c>
      <c r="G44" s="255">
        <v>810195.19900000014</v>
      </c>
      <c r="H44" s="254">
        <v>452500</v>
      </c>
      <c r="I44" s="255">
        <v>372876.83000000007</v>
      </c>
      <c r="J44" s="254">
        <v>135000</v>
      </c>
      <c r="K44" s="255">
        <v>248427.43</v>
      </c>
      <c r="L44" s="254">
        <v>0</v>
      </c>
      <c r="M44" s="255">
        <v>0</v>
      </c>
      <c r="N44" s="254">
        <v>0</v>
      </c>
      <c r="O44" s="255">
        <v>0</v>
      </c>
      <c r="P44" s="254">
        <v>0</v>
      </c>
      <c r="Q44" s="255">
        <v>0</v>
      </c>
      <c r="R44" s="254">
        <v>3373755.25</v>
      </c>
      <c r="S44" s="262">
        <v>1490785.0580000002</v>
      </c>
      <c r="T44" s="93">
        <f t="shared" si="4"/>
        <v>0.44187706206607613</v>
      </c>
      <c r="U44"/>
      <c r="V44" s="74"/>
      <c r="W44" s="74"/>
    </row>
    <row r="45" spans="1:23" x14ac:dyDescent="0.2">
      <c r="A45" s="134" t="s">
        <v>47</v>
      </c>
      <c r="B45" s="134"/>
      <c r="C45" s="134"/>
      <c r="D45" s="135">
        <v>89000</v>
      </c>
      <c r="E45" s="135">
        <v>59285.599000000002</v>
      </c>
      <c r="F45" s="135">
        <v>2697255.25</v>
      </c>
      <c r="G45" s="135">
        <v>810195.19900000014</v>
      </c>
      <c r="H45" s="135">
        <v>452500</v>
      </c>
      <c r="I45" s="135">
        <v>372876.83000000007</v>
      </c>
      <c r="J45" s="135">
        <v>135000</v>
      </c>
      <c r="K45" s="135">
        <v>248427.43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3373755.25</v>
      </c>
      <c r="S45" s="137">
        <v>1490785.0580000002</v>
      </c>
      <c r="T45" s="94">
        <f t="shared" si="4"/>
        <v>0.44187706206607613</v>
      </c>
      <c r="U45"/>
      <c r="V45" s="74"/>
      <c r="W45" s="74"/>
    </row>
    <row r="46" spans="1:23" ht="13.5" thickBot="1" x14ac:dyDescent="0.25">
      <c r="A46" s="233"/>
      <c r="B46" s="233"/>
      <c r="C46" s="23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58"/>
      <c r="T46" s="449"/>
      <c r="U46"/>
      <c r="V46" s="74"/>
      <c r="W46" s="74"/>
    </row>
    <row r="47" spans="1:23" ht="14.25" thickTop="1" thickBot="1" x14ac:dyDescent="0.25">
      <c r="A47" s="252" t="s">
        <v>48</v>
      </c>
      <c r="B47" s="139"/>
      <c r="C47" s="139"/>
      <c r="D47" s="249">
        <v>361050</v>
      </c>
      <c r="E47" s="132">
        <v>73880.178999999989</v>
      </c>
      <c r="F47" s="249">
        <v>12068948.65</v>
      </c>
      <c r="G47" s="132">
        <v>6191412.5809999993</v>
      </c>
      <c r="H47" s="249">
        <v>1829500</v>
      </c>
      <c r="I47" s="132">
        <v>924855.4720000003</v>
      </c>
      <c r="J47" s="249">
        <v>28741330.600000001</v>
      </c>
      <c r="K47" s="132">
        <v>29496801.465000004</v>
      </c>
      <c r="L47" s="249">
        <v>372592.83</v>
      </c>
      <c r="M47" s="132">
        <v>179313.05999999997</v>
      </c>
      <c r="N47" s="249">
        <v>1252205.3800000001</v>
      </c>
      <c r="O47" s="132">
        <v>1897608.5300000005</v>
      </c>
      <c r="P47" s="249">
        <v>198500</v>
      </c>
      <c r="Q47" s="132">
        <v>153506.70599999998</v>
      </c>
      <c r="R47" s="250">
        <v>44824127.460000008</v>
      </c>
      <c r="S47" s="142">
        <v>38917377.993000001</v>
      </c>
      <c r="T47" s="208">
        <f>IF(OR(R47=0,R47=""),"",S47/R47)</f>
        <v>0.86822388294627595</v>
      </c>
      <c r="U47" s="74"/>
      <c r="V47" s="74"/>
      <c r="W47"/>
    </row>
    <row r="48" spans="1:23" ht="14.25" thickTop="1" thickBot="1" x14ac:dyDescent="0.25">
      <c r="D48"/>
      <c r="P48"/>
      <c r="Q48"/>
      <c r="R48"/>
      <c r="S48"/>
      <c r="U48" s="74"/>
      <c r="V48" s="74"/>
      <c r="W48" s="74"/>
    </row>
    <row r="49" spans="1:23" ht="13.5" thickBot="1" x14ac:dyDescent="0.25">
      <c r="A49" s="115"/>
      <c r="B49" s="116" t="s">
        <v>85</v>
      </c>
      <c r="C49" s="116"/>
      <c r="D49" s="565">
        <f>E47/D47</f>
        <v>0.20462589392050959</v>
      </c>
      <c r="E49" s="566"/>
      <c r="F49" s="565">
        <f t="shared" ref="F49" si="5">G47/F47</f>
        <v>0.51300347367042609</v>
      </c>
      <c r="G49" s="566"/>
      <c r="H49" s="565">
        <f t="shared" ref="H49" si="6">I47/H47</f>
        <v>0.50552362503416248</v>
      </c>
      <c r="I49" s="566"/>
      <c r="J49" s="565">
        <f t="shared" ref="J49" si="7">K47/J47</f>
        <v>1.0262851736237988</v>
      </c>
      <c r="K49" s="566"/>
      <c r="L49" s="565">
        <f t="shared" ref="L49" si="8">M47/L47</f>
        <v>0.48125740905964282</v>
      </c>
      <c r="M49" s="566"/>
      <c r="N49" s="565">
        <f t="shared" ref="N49" si="9">O47/N47</f>
        <v>1.515413174474622</v>
      </c>
      <c r="O49" s="566"/>
      <c r="P49" s="565">
        <f>Q47/P47</f>
        <v>0.77333353148614603</v>
      </c>
      <c r="Q49" s="566"/>
      <c r="R49"/>
      <c r="S49"/>
      <c r="U49"/>
      <c r="V49"/>
      <c r="W49"/>
    </row>
    <row r="50" spans="1:23" ht="13.5" thickBot="1" x14ac:dyDescent="0.25">
      <c r="D50"/>
      <c r="P50"/>
      <c r="Q50"/>
      <c r="R50"/>
      <c r="S50"/>
      <c r="U50" s="74"/>
      <c r="V50" s="74"/>
      <c r="W50" s="74"/>
    </row>
    <row r="51" spans="1:23" ht="14.25" thickTop="1" thickBot="1" x14ac:dyDescent="0.25">
      <c r="A51" s="355" t="s">
        <v>56</v>
      </c>
      <c r="B51" s="356"/>
      <c r="C51" s="356"/>
      <c r="D51" s="357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8" t="s">
        <v>80</v>
      </c>
      <c r="S51" s="358" t="s">
        <v>81</v>
      </c>
      <c r="T51" s="359" t="s">
        <v>57</v>
      </c>
      <c r="U51" s="74"/>
      <c r="V51" s="74"/>
      <c r="W51" s="74"/>
    </row>
    <row r="52" spans="1:23" ht="13.5" thickTop="1" x14ac:dyDescent="0.2">
      <c r="A52" s="451" t="s">
        <v>58</v>
      </c>
      <c r="B52" s="452"/>
      <c r="C52" s="452"/>
      <c r="D52" s="568">
        <f>IF((D19+D31+D32)=0,"N/A",(E19+E31+E32)/(D19+D31+D32))</f>
        <v>9.9473422957600824E-2</v>
      </c>
      <c r="E52" s="569"/>
      <c r="F52" s="568">
        <f t="shared" ref="F52" si="10">IF((F19+F31+F32)=0,"N/A",(G19+G31+G32)/(F19+F31+F32))</f>
        <v>0.7284315402301601</v>
      </c>
      <c r="G52" s="569"/>
      <c r="H52" s="568">
        <f t="shared" ref="H52" si="11">IF((H19+H31+H32)=0,"N/A",(I19+I31+I32)/(H19+H31+H32))</f>
        <v>0.64361177339901487</v>
      </c>
      <c r="I52" s="569"/>
      <c r="J52" s="568">
        <f t="shared" ref="J52" si="12">IF((J19+J31+J32)=0,"N/A",(K19+K31+K32)/(J19+J31+J32))</f>
        <v>1.1534834786638328</v>
      </c>
      <c r="K52" s="569"/>
      <c r="L52" s="568">
        <f t="shared" ref="L52" si="13">IF((L19+L31+L32)=0,"N/A",(M19+M31+M32)/(L19+L31+L32))</f>
        <v>0.63318361555975822</v>
      </c>
      <c r="M52" s="569"/>
      <c r="N52" s="568">
        <f t="shared" ref="N52" si="14">IF((N19+N31+N32)=0,"N/A",(O19+O31+O32)/(N19+N31+N32))</f>
        <v>1.1806029215431098</v>
      </c>
      <c r="O52" s="569"/>
      <c r="P52" s="568">
        <f t="shared" ref="P52" si="15">IF((P19+P31+P32)=0,"N/A",(Q19+Q31+Q32)/(P19+P31+P32))</f>
        <v>0.91933616774193572</v>
      </c>
      <c r="Q52" s="569"/>
      <c r="R52" s="453">
        <f>R19+R31+R32</f>
        <v>10377556.449999999</v>
      </c>
      <c r="S52" s="453">
        <f>S19+S31+S32</f>
        <v>9368877.2899999991</v>
      </c>
      <c r="T52" s="454">
        <f>(S52-R52)/R52</f>
        <v>-9.7198137621308744E-2</v>
      </c>
      <c r="U52" s="74"/>
      <c r="V52" s="74"/>
      <c r="W52" s="74"/>
    </row>
    <row r="53" spans="1:23" x14ac:dyDescent="0.2">
      <c r="A53" s="451" t="s">
        <v>59</v>
      </c>
      <c r="B53" s="452"/>
      <c r="C53" s="452"/>
      <c r="D53" s="577">
        <f>IF((D26+D33)=0,"N/A",(E26+E33)/(D26+D33))</f>
        <v>1.3067716535433071E-3</v>
      </c>
      <c r="E53" s="578"/>
      <c r="F53" s="577">
        <f t="shared" ref="F53" si="16">IF((F26+F33)=0,"N/A",(G26+G33)/(F26+F33))</f>
        <v>0.43567140371464402</v>
      </c>
      <c r="G53" s="578"/>
      <c r="H53" s="577">
        <f t="shared" ref="H53" si="17">IF((H26+H33)=0,"N/A",(I26+I33)/(H26+H33))</f>
        <v>5.1975012389380529E-2</v>
      </c>
      <c r="I53" s="578"/>
      <c r="J53" s="577">
        <f t="shared" ref="J53" si="18">IF((J26+J33)=0,"N/A",(K26+K33)/(J26+J33))</f>
        <v>1.0053818633929363</v>
      </c>
      <c r="K53" s="578"/>
      <c r="L53" s="577">
        <f t="shared" ref="L53" si="19">IF((L26+L33)=0,"N/A",(M26+M33)/(L26+L33))</f>
        <v>0</v>
      </c>
      <c r="M53" s="578"/>
      <c r="N53" s="577" t="str">
        <f t="shared" ref="N53" si="20">IF((N26+N33)=0,"N/A",(O26+O33)/(N26+N33))</f>
        <v>N/A</v>
      </c>
      <c r="O53" s="578"/>
      <c r="P53" s="577">
        <f t="shared" ref="P53" si="21">IF((P26+P33)=0,"N/A",(Q26+Q33)/(P26+P33))</f>
        <v>0.25309425287356324</v>
      </c>
      <c r="Q53" s="578"/>
      <c r="R53" s="453">
        <f>R26+R33</f>
        <v>31072815.759999998</v>
      </c>
      <c r="S53" s="453">
        <f>S26+S33</f>
        <v>28057715.645000003</v>
      </c>
      <c r="T53" s="454">
        <f>(S53-R53)/R53</f>
        <v>-9.7033372781147487E-2</v>
      </c>
      <c r="U53" s="74"/>
      <c r="V53" s="74"/>
      <c r="W53" s="74"/>
    </row>
    <row r="54" spans="1:23" ht="13.5" thickBot="1" x14ac:dyDescent="0.25">
      <c r="A54" s="360" t="s">
        <v>39</v>
      </c>
      <c r="B54" s="361"/>
      <c r="C54" s="361"/>
      <c r="D54" s="573">
        <f>IF((D44)=0,"N/A",E44/D44)</f>
        <v>0.6661303258426966</v>
      </c>
      <c r="E54" s="574"/>
      <c r="F54" s="573">
        <f t="shared" ref="F54" si="22">IF((F44)=0,"N/A",G44/F44)</f>
        <v>0.30037765205944084</v>
      </c>
      <c r="G54" s="574"/>
      <c r="H54" s="573">
        <f t="shared" ref="H54" si="23">IF((H44)=0,"N/A",I44/H44)</f>
        <v>0.8240371933701659</v>
      </c>
      <c r="I54" s="574"/>
      <c r="J54" s="573">
        <f t="shared" ref="J54" si="24">IF((J44)=0,"N/A",K44/J44)</f>
        <v>1.8402031851851852</v>
      </c>
      <c r="K54" s="574"/>
      <c r="L54" s="573" t="str">
        <f t="shared" ref="L54" si="25">IF((L44)=0,"N/A",M44/L44)</f>
        <v>N/A</v>
      </c>
      <c r="M54" s="574"/>
      <c r="N54" s="573" t="str">
        <f t="shared" ref="N54" si="26">IF((N44)=0,"N/A",O44/N44)</f>
        <v>N/A</v>
      </c>
      <c r="O54" s="574"/>
      <c r="P54" s="573" t="str">
        <f t="shared" ref="P54" si="27">IF((P44)=0,"N/A",Q44/P44)</f>
        <v>N/A</v>
      </c>
      <c r="Q54" s="574"/>
      <c r="R54" s="362">
        <f>R44</f>
        <v>3373755.25</v>
      </c>
      <c r="S54" s="362">
        <f>S44</f>
        <v>1490785.0580000002</v>
      </c>
      <c r="T54" s="363">
        <f>(S54-R54)/R54</f>
        <v>-0.55812293793392387</v>
      </c>
      <c r="U54" s="74"/>
      <c r="V54" s="74"/>
      <c r="W54" s="74"/>
    </row>
    <row r="55" spans="1:23" ht="13.5" thickTop="1" x14ac:dyDescent="0.2">
      <c r="A55" s="364" t="s">
        <v>60</v>
      </c>
      <c r="B55" s="365"/>
      <c r="C55" s="365"/>
      <c r="D55" s="575">
        <f>E47/D47</f>
        <v>0.20462589392050959</v>
      </c>
      <c r="E55" s="576"/>
      <c r="F55" s="575">
        <f t="shared" ref="F55" si="28">G47/F47</f>
        <v>0.51300347367042609</v>
      </c>
      <c r="G55" s="576"/>
      <c r="H55" s="575">
        <f t="shared" ref="H55" si="29">I47/H47</f>
        <v>0.50552362503416248</v>
      </c>
      <c r="I55" s="576"/>
      <c r="J55" s="575">
        <f t="shared" ref="J55" si="30">K47/J47</f>
        <v>1.0262851736237988</v>
      </c>
      <c r="K55" s="576"/>
      <c r="L55" s="575">
        <f t="shared" ref="L55" si="31">M47/L47</f>
        <v>0.48125740905964282</v>
      </c>
      <c r="M55" s="576"/>
      <c r="N55" s="575">
        <f t="shared" ref="N55" si="32">O47/N47</f>
        <v>1.515413174474622</v>
      </c>
      <c r="O55" s="576"/>
      <c r="P55" s="575">
        <f t="shared" ref="P55" si="33">Q47/P47</f>
        <v>0.77333353148614603</v>
      </c>
      <c r="Q55" s="576"/>
      <c r="R55" s="453">
        <f>SUM(R52:R54)</f>
        <v>44824127.459999993</v>
      </c>
      <c r="S55" s="453">
        <f>SUM(S52:S54)</f>
        <v>38917377.993000001</v>
      </c>
      <c r="T55" s="454">
        <f>(S55-R55)/R55</f>
        <v>-0.13177611705372377</v>
      </c>
      <c r="U55" s="74"/>
      <c r="V55" s="74"/>
      <c r="W55" s="74"/>
    </row>
    <row r="56" spans="1:23" x14ac:dyDescent="0.2">
      <c r="D56"/>
      <c r="U56" s="74"/>
      <c r="V56" s="74"/>
      <c r="W56" s="74"/>
    </row>
    <row r="57" spans="1:23" x14ac:dyDescent="0.2">
      <c r="D57"/>
      <c r="U57" s="74"/>
      <c r="V57" s="74"/>
      <c r="W57" s="74"/>
    </row>
    <row r="58" spans="1:23" x14ac:dyDescent="0.2">
      <c r="D58"/>
      <c r="U58" s="74"/>
      <c r="V58" s="74"/>
      <c r="W58" s="74"/>
    </row>
    <row r="59" spans="1:23" x14ac:dyDescent="0.2">
      <c r="D59"/>
      <c r="U59" s="74"/>
      <c r="V59" s="74"/>
      <c r="W59" s="74"/>
    </row>
    <row r="60" spans="1:23" x14ac:dyDescent="0.2">
      <c r="D60"/>
      <c r="U60" s="74"/>
      <c r="V60" s="74"/>
      <c r="W60" s="74"/>
    </row>
    <row r="61" spans="1:23" x14ac:dyDescent="0.2">
      <c r="D61"/>
      <c r="U61" s="74"/>
      <c r="V61" s="74"/>
      <c r="W61" s="74"/>
    </row>
    <row r="62" spans="1:23" x14ac:dyDescent="0.2">
      <c r="D62"/>
      <c r="U62" s="74"/>
      <c r="V62" s="74"/>
      <c r="W62" s="74"/>
    </row>
    <row r="63" spans="1:23" x14ac:dyDescent="0.2">
      <c r="D63"/>
      <c r="U63" s="74"/>
      <c r="V63" s="74"/>
      <c r="W63" s="74"/>
    </row>
    <row r="64" spans="1:23" x14ac:dyDescent="0.2">
      <c r="D64"/>
      <c r="U64" s="74"/>
      <c r="V64" s="74"/>
      <c r="W64" s="7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</sheetData>
  <mergeCells count="39">
    <mergeCell ref="N55:O55"/>
    <mergeCell ref="P55:Q55"/>
    <mergeCell ref="D55:E55"/>
    <mergeCell ref="F55:G55"/>
    <mergeCell ref="H55:I55"/>
    <mergeCell ref="J55:K55"/>
    <mergeCell ref="L55:M55"/>
    <mergeCell ref="L49:M49"/>
    <mergeCell ref="J49:K49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H49:I49"/>
    <mergeCell ref="F49:G49"/>
    <mergeCell ref="C1:S1"/>
    <mergeCell ref="D52:E52"/>
    <mergeCell ref="F52:G52"/>
    <mergeCell ref="H52:I52"/>
    <mergeCell ref="J52:K52"/>
    <mergeCell ref="L52:M52"/>
    <mergeCell ref="N52:O52"/>
    <mergeCell ref="P52:Q52"/>
    <mergeCell ref="D49:E49"/>
    <mergeCell ref="C2:S2"/>
    <mergeCell ref="C3:S3"/>
    <mergeCell ref="C4:S4"/>
    <mergeCell ref="P49:Q49"/>
    <mergeCell ref="N49:O49"/>
  </mergeCells>
  <phoneticPr fontId="12" type="noConversion"/>
  <printOptions horizontalCentered="1"/>
  <pageMargins left="0.25" right="0.25" top="0.25" bottom="0.5" header="0.25" footer="0.25"/>
  <pageSetup scale="43" orientation="landscape" r:id="rId2"/>
  <headerFooter alignWithMargins="0">
    <oddFooter>&amp;LIPL Annual Report&amp;RPage &amp;P of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2"/>
    <pageSetUpPr fitToPage="1"/>
  </sheetPr>
  <dimension ref="A1:X96"/>
  <sheetViews>
    <sheetView showGridLines="0" zoomScale="80" zoomScaleNormal="80" workbookViewId="0">
      <pane xSplit="3" ySplit="8" topLeftCell="D9" activePane="bottomRight" state="frozen"/>
      <selection pane="topRight" activeCell="P5" sqref="P1:Q1048576"/>
      <selection pane="bottomLeft" activeCell="P5" sqref="P1:Q1048576"/>
      <selection pane="bottomRight"/>
    </sheetView>
  </sheetViews>
  <sheetFormatPr defaultRowHeight="12.75" x14ac:dyDescent="0.2"/>
  <cols>
    <col min="1" max="1" customWidth="true" width="4.5703125" collapsed="false"/>
    <col min="2" max="2" customWidth="true" width="8.85546875" collapsed="false"/>
    <col min="3" max="3" customWidth="true" width="42.85546875" collapsed="false"/>
    <col min="4" max="4" customWidth="true" style="1" width="12.7109375" collapsed="false"/>
    <col min="5" max="15" customWidth="true" width="12.7109375" collapsed="false"/>
    <col min="16" max="17" customWidth="true" style="87" width="18.85546875" collapsed="false"/>
    <col min="18" max="19" customWidth="true" style="87" width="12.7109375" collapsed="false"/>
    <col min="20" max="20" bestFit="true" customWidth="true" style="88" width="10.0" collapsed="false"/>
    <col min="21" max="21" bestFit="true" customWidth="true" style="96" width="6.0" collapsed="false"/>
  </cols>
  <sheetData>
    <row r="1" spans="1:24" ht="18" x14ac:dyDescent="0.25">
      <c r="C1" s="567" t="s">
        <v>66</v>
      </c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24" s="2" customFormat="1" ht="18" x14ac:dyDescent="0.25">
      <c r="C2" s="567" t="s">
        <v>1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89"/>
      <c r="U2" s="102"/>
    </row>
    <row r="3" spans="1:24" s="2" customFormat="1" ht="18" x14ac:dyDescent="0.25">
      <c r="C3" s="567" t="str">
        <f>"SPENDING REPORT FOR YTD JANUARY 1, "&amp;YEAR('Monthly Data'!AD1)&amp;" THROUGH "&amp;UPPER((TEXT(DATE(YEAR('Monthly Data'!AD1),MONTH('Monthly Data'!AD1)+1,0),"MMMM dd, yyyy")))</f>
        <v>SPENDING REPORT FOR YTD JANUARY 1, 2020 THROUGH DECEMBER 31, 2020</v>
      </c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89"/>
      <c r="U3" s="102"/>
    </row>
    <row r="4" spans="1:24" s="2" customFormat="1" ht="18" x14ac:dyDescent="0.25"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90"/>
      <c r="U4" s="102"/>
    </row>
    <row r="5" spans="1:24" ht="18" x14ac:dyDescent="0.2">
      <c r="A5" s="3" t="s">
        <v>88</v>
      </c>
      <c r="B5" s="3"/>
      <c r="C5" s="3"/>
    </row>
    <row r="6" spans="1:24" x14ac:dyDescent="0.2">
      <c r="A6" s="141" t="s">
        <v>89</v>
      </c>
      <c r="B6" s="141"/>
      <c r="C6" s="141"/>
      <c r="D6" s="236" t="s">
        <v>69</v>
      </c>
      <c r="E6" s="237" t="s">
        <v>70</v>
      </c>
      <c r="F6" s="237"/>
      <c r="G6" s="237"/>
      <c r="H6" s="237"/>
      <c r="I6" s="237"/>
      <c r="J6" s="237"/>
      <c r="K6" s="237"/>
      <c r="L6" s="237"/>
      <c r="M6" s="237"/>
      <c r="N6" s="237"/>
      <c r="O6" s="264"/>
      <c r="P6" s="237"/>
      <c r="Q6" s="237"/>
      <c r="R6" s="237"/>
      <c r="S6" s="238"/>
      <c r="T6" s="72"/>
    </row>
    <row r="7" spans="1:24" x14ac:dyDescent="0.2">
      <c r="A7" s="141"/>
      <c r="B7" s="141"/>
      <c r="C7" s="141"/>
      <c r="D7" s="234" t="s">
        <v>71</v>
      </c>
      <c r="E7" s="235"/>
      <c r="F7" s="234" t="s">
        <v>72</v>
      </c>
      <c r="G7" s="235"/>
      <c r="H7" s="234" t="s">
        <v>73</v>
      </c>
      <c r="I7" s="235"/>
      <c r="J7" s="234" t="s">
        <v>74</v>
      </c>
      <c r="K7" s="235"/>
      <c r="L7" s="234" t="s">
        <v>75</v>
      </c>
      <c r="M7" s="235"/>
      <c r="N7" s="234" t="s">
        <v>76</v>
      </c>
      <c r="O7" s="235"/>
      <c r="P7" s="234" t="s">
        <v>77</v>
      </c>
      <c r="Q7" s="235"/>
      <c r="R7" s="247"/>
      <c r="S7" s="248"/>
      <c r="T7" s="455"/>
      <c r="U7" s="153"/>
    </row>
    <row r="8" spans="1:24" x14ac:dyDescent="0.2">
      <c r="A8" s="447" t="s">
        <v>6</v>
      </c>
      <c r="B8" s="447" t="s">
        <v>78</v>
      </c>
      <c r="C8" s="447" t="s">
        <v>8</v>
      </c>
      <c r="D8" s="240" t="s">
        <v>79</v>
      </c>
      <c r="E8" s="241" t="s">
        <v>51</v>
      </c>
      <c r="F8" s="240" t="s">
        <v>79</v>
      </c>
      <c r="G8" s="241" t="s">
        <v>51</v>
      </c>
      <c r="H8" s="240" t="s">
        <v>79</v>
      </c>
      <c r="I8" s="241" t="s">
        <v>51</v>
      </c>
      <c r="J8" s="240" t="s">
        <v>79</v>
      </c>
      <c r="K8" s="241" t="s">
        <v>51</v>
      </c>
      <c r="L8" s="240" t="s">
        <v>79</v>
      </c>
      <c r="M8" s="241" t="s">
        <v>51</v>
      </c>
      <c r="N8" s="240" t="s">
        <v>79</v>
      </c>
      <c r="O8" s="241" t="s">
        <v>51</v>
      </c>
      <c r="P8" s="240" t="s">
        <v>79</v>
      </c>
      <c r="Q8" s="241" t="s">
        <v>51</v>
      </c>
      <c r="R8" s="260" t="s">
        <v>80</v>
      </c>
      <c r="S8" s="265" t="s">
        <v>81</v>
      </c>
      <c r="T8" s="448" t="s">
        <v>82</v>
      </c>
    </row>
    <row r="9" spans="1:24" x14ac:dyDescent="0.2">
      <c r="A9" s="234" t="s">
        <v>13</v>
      </c>
      <c r="B9" s="235"/>
      <c r="C9" s="235"/>
      <c r="D9" s="242"/>
      <c r="E9" s="243"/>
      <c r="F9" s="242"/>
      <c r="G9" s="243"/>
      <c r="H9" s="242"/>
      <c r="I9" s="243"/>
      <c r="J9" s="242"/>
      <c r="K9" s="243"/>
      <c r="L9" s="242"/>
      <c r="M9" s="243"/>
      <c r="N9" s="242"/>
      <c r="O9" s="243"/>
      <c r="P9" s="242"/>
      <c r="Q9" s="243"/>
      <c r="R9" s="242"/>
      <c r="S9" s="263"/>
      <c r="T9" s="449"/>
    </row>
    <row r="10" spans="1:24" x14ac:dyDescent="0.2">
      <c r="A10" s="232"/>
      <c r="B10" s="131" t="s">
        <v>83</v>
      </c>
      <c r="C10" s="131"/>
      <c r="D10" s="245"/>
      <c r="E10" s="130"/>
      <c r="F10" s="245"/>
      <c r="G10" s="130"/>
      <c r="H10" s="245"/>
      <c r="I10" s="130"/>
      <c r="J10" s="245"/>
      <c r="K10" s="130"/>
      <c r="L10" s="245"/>
      <c r="M10" s="130"/>
      <c r="N10" s="245"/>
      <c r="O10" s="130"/>
      <c r="P10" s="245"/>
      <c r="Q10" s="130"/>
      <c r="R10" s="245"/>
      <c r="S10" s="143"/>
      <c r="T10" s="92"/>
      <c r="V10" s="74"/>
      <c r="W10" s="74"/>
      <c r="X10" s="74"/>
    </row>
    <row r="11" spans="1:24" x14ac:dyDescent="0.2">
      <c r="A11" s="232"/>
      <c r="B11" s="129"/>
      <c r="C11" s="129" t="s">
        <v>15</v>
      </c>
      <c r="D11" s="245">
        <v>500</v>
      </c>
      <c r="E11" s="230">
        <v>0</v>
      </c>
      <c r="F11" s="257">
        <v>79195.37</v>
      </c>
      <c r="G11" s="230">
        <v>14291.684999999998</v>
      </c>
      <c r="H11" s="257">
        <v>25000</v>
      </c>
      <c r="I11" s="230">
        <v>579.49</v>
      </c>
      <c r="J11" s="257">
        <v>358970.37</v>
      </c>
      <c r="K11" s="230">
        <v>869471.42999999993</v>
      </c>
      <c r="L11" s="257">
        <v>0</v>
      </c>
      <c r="M11" s="230">
        <v>0</v>
      </c>
      <c r="N11" s="245">
        <v>0</v>
      </c>
      <c r="O11" s="130">
        <v>0</v>
      </c>
      <c r="P11" s="245">
        <v>3000</v>
      </c>
      <c r="Q11" s="130">
        <v>3176.1119999999996</v>
      </c>
      <c r="R11" s="245">
        <v>466665.74</v>
      </c>
      <c r="S11" s="143">
        <v>887518.71699999995</v>
      </c>
      <c r="T11" s="91">
        <f>IF(OR(R11=0,R11=""),"",S11/R11)</f>
        <v>1.90182959863306</v>
      </c>
      <c r="V11" s="74"/>
      <c r="W11" s="74"/>
      <c r="X11" s="74"/>
    </row>
    <row r="12" spans="1:24" x14ac:dyDescent="0.2">
      <c r="A12" s="232"/>
      <c r="B12" s="129"/>
      <c r="C12" s="129" t="s">
        <v>16</v>
      </c>
      <c r="D12" s="245">
        <v>10000</v>
      </c>
      <c r="E12" s="230">
        <v>0</v>
      </c>
      <c r="F12" s="257">
        <v>4459.62</v>
      </c>
      <c r="G12" s="230">
        <v>4696.9170000000004</v>
      </c>
      <c r="H12" s="257">
        <v>10000</v>
      </c>
      <c r="I12" s="230">
        <v>0</v>
      </c>
      <c r="J12" s="257">
        <v>0</v>
      </c>
      <c r="K12" s="230">
        <v>-750</v>
      </c>
      <c r="L12" s="257">
        <v>0</v>
      </c>
      <c r="M12" s="230">
        <v>0</v>
      </c>
      <c r="N12" s="245">
        <v>0</v>
      </c>
      <c r="O12" s="130">
        <v>0</v>
      </c>
      <c r="P12" s="245">
        <v>0</v>
      </c>
      <c r="Q12" s="130">
        <v>0</v>
      </c>
      <c r="R12" s="245">
        <v>24459.62</v>
      </c>
      <c r="S12" s="143">
        <v>3946.9170000000004</v>
      </c>
      <c r="T12" s="91">
        <f t="shared" ref="T12:T19" si="0">IF(OR(R12=0,R12=""),"",S12/R12)</f>
        <v>0.16136460828091362</v>
      </c>
      <c r="U12" s="456"/>
      <c r="V12" s="74"/>
      <c r="W12" s="74"/>
      <c r="X12" s="74"/>
    </row>
    <row r="13" spans="1:24" x14ac:dyDescent="0.2">
      <c r="A13" s="232"/>
      <c r="B13" s="129"/>
      <c r="C13" s="129" t="s">
        <v>17</v>
      </c>
      <c r="D13" s="245">
        <v>0</v>
      </c>
      <c r="E13" s="230">
        <v>0</v>
      </c>
      <c r="F13" s="257">
        <v>0</v>
      </c>
      <c r="G13" s="230">
        <v>0</v>
      </c>
      <c r="H13" s="257">
        <v>0</v>
      </c>
      <c r="I13" s="230">
        <v>0</v>
      </c>
      <c r="J13" s="257">
        <v>0</v>
      </c>
      <c r="K13" s="230">
        <v>0</v>
      </c>
      <c r="L13" s="257">
        <v>0</v>
      </c>
      <c r="M13" s="230">
        <v>0</v>
      </c>
      <c r="N13" s="245">
        <v>0</v>
      </c>
      <c r="O13" s="130">
        <v>0</v>
      </c>
      <c r="P13" s="245">
        <v>0</v>
      </c>
      <c r="Q13" s="130">
        <v>0</v>
      </c>
      <c r="R13" s="245">
        <v>0</v>
      </c>
      <c r="S13" s="143">
        <v>0</v>
      </c>
      <c r="T13" s="91" t="str">
        <f t="shared" si="0"/>
        <v/>
      </c>
      <c r="U13" s="456"/>
      <c r="V13" s="74"/>
      <c r="W13" s="74"/>
      <c r="X13" s="74"/>
    </row>
    <row r="14" spans="1:24" x14ac:dyDescent="0.2">
      <c r="A14" s="232"/>
      <c r="B14" s="129"/>
      <c r="C14" s="129" t="s">
        <v>18</v>
      </c>
      <c r="D14" s="245">
        <v>0</v>
      </c>
      <c r="E14" s="230">
        <v>0</v>
      </c>
      <c r="F14" s="257">
        <v>0</v>
      </c>
      <c r="G14" s="230">
        <v>0</v>
      </c>
      <c r="H14" s="257">
        <v>0</v>
      </c>
      <c r="I14" s="230">
        <v>0</v>
      </c>
      <c r="J14" s="257">
        <v>0</v>
      </c>
      <c r="K14" s="230">
        <v>0</v>
      </c>
      <c r="L14" s="257">
        <v>0</v>
      </c>
      <c r="M14" s="230">
        <v>0</v>
      </c>
      <c r="N14" s="245">
        <v>0</v>
      </c>
      <c r="O14" s="130">
        <v>0</v>
      </c>
      <c r="P14" s="245">
        <v>0</v>
      </c>
      <c r="Q14" s="130">
        <v>0</v>
      </c>
      <c r="R14" s="245">
        <v>0</v>
      </c>
      <c r="S14" s="143">
        <v>0</v>
      </c>
      <c r="T14" s="91" t="str">
        <f t="shared" si="0"/>
        <v/>
      </c>
      <c r="U14" s="456"/>
      <c r="V14" s="74"/>
      <c r="W14" s="74"/>
      <c r="X14" s="74"/>
    </row>
    <row r="15" spans="1:24" x14ac:dyDescent="0.2">
      <c r="A15" s="232"/>
      <c r="B15" s="129"/>
      <c r="C15" s="129" t="s">
        <v>19</v>
      </c>
      <c r="D15" s="245">
        <v>250</v>
      </c>
      <c r="E15" s="230">
        <v>0</v>
      </c>
      <c r="F15" s="257">
        <v>76657.600000000006</v>
      </c>
      <c r="G15" s="230">
        <v>76914.640000000014</v>
      </c>
      <c r="H15" s="257">
        <v>500</v>
      </c>
      <c r="I15" s="230">
        <v>0</v>
      </c>
      <c r="J15" s="257">
        <v>0</v>
      </c>
      <c r="K15" s="230">
        <v>0</v>
      </c>
      <c r="L15" s="257">
        <v>0</v>
      </c>
      <c r="M15" s="230">
        <v>0</v>
      </c>
      <c r="N15" s="245">
        <v>0</v>
      </c>
      <c r="O15" s="130">
        <v>0</v>
      </c>
      <c r="P15" s="245">
        <v>0</v>
      </c>
      <c r="Q15" s="130">
        <v>0</v>
      </c>
      <c r="R15" s="245">
        <v>77407.600000000006</v>
      </c>
      <c r="S15" s="143">
        <v>76914.640000000014</v>
      </c>
      <c r="T15" s="91">
        <f t="shared" si="0"/>
        <v>0.99363163306962121</v>
      </c>
      <c r="U15" s="456"/>
      <c r="V15" s="74"/>
      <c r="W15" s="74"/>
      <c r="X15" s="74"/>
    </row>
    <row r="16" spans="1:24" x14ac:dyDescent="0.2">
      <c r="A16" s="232"/>
      <c r="B16" s="129"/>
      <c r="C16" s="129" t="s">
        <v>20</v>
      </c>
      <c r="D16" s="245">
        <v>0</v>
      </c>
      <c r="E16" s="230">
        <v>0</v>
      </c>
      <c r="F16" s="257">
        <v>269871.96999999997</v>
      </c>
      <c r="G16" s="230">
        <v>237133.13500000001</v>
      </c>
      <c r="H16" s="257">
        <v>0</v>
      </c>
      <c r="I16" s="230">
        <v>524.88</v>
      </c>
      <c r="J16" s="257">
        <v>300000</v>
      </c>
      <c r="K16" s="230">
        <v>0</v>
      </c>
      <c r="L16" s="257">
        <v>1239.67</v>
      </c>
      <c r="M16" s="230">
        <v>0</v>
      </c>
      <c r="N16" s="245">
        <v>1359005</v>
      </c>
      <c r="O16" s="130">
        <v>680122.5</v>
      </c>
      <c r="P16" s="245">
        <v>10500</v>
      </c>
      <c r="Q16" s="130">
        <v>761.91</v>
      </c>
      <c r="R16" s="245">
        <v>1940616.6400000001</v>
      </c>
      <c r="S16" s="143">
        <v>918542.42500000005</v>
      </c>
      <c r="T16" s="91">
        <f t="shared" si="0"/>
        <v>0.47332502776024843</v>
      </c>
      <c r="U16" s="456"/>
      <c r="V16" s="74"/>
      <c r="W16" s="74"/>
      <c r="X16" s="74"/>
    </row>
    <row r="17" spans="1:24" x14ac:dyDescent="0.2">
      <c r="A17" s="232"/>
      <c r="B17" s="129"/>
      <c r="C17" s="129" t="s">
        <v>21</v>
      </c>
      <c r="D17" s="245">
        <v>200</v>
      </c>
      <c r="E17" s="230">
        <v>0</v>
      </c>
      <c r="F17" s="257">
        <v>6162.85</v>
      </c>
      <c r="G17" s="230">
        <v>4140.8609999999999</v>
      </c>
      <c r="H17" s="257">
        <v>1000</v>
      </c>
      <c r="I17" s="230">
        <v>0</v>
      </c>
      <c r="J17" s="257">
        <v>0</v>
      </c>
      <c r="K17" s="230">
        <v>0</v>
      </c>
      <c r="L17" s="257">
        <v>25291.1</v>
      </c>
      <c r="M17" s="230">
        <v>2056.9700000000003</v>
      </c>
      <c r="N17" s="245">
        <v>756.18</v>
      </c>
      <c r="O17" s="130">
        <v>0</v>
      </c>
      <c r="P17" s="245">
        <v>500</v>
      </c>
      <c r="Q17" s="130">
        <v>0</v>
      </c>
      <c r="R17" s="245">
        <v>33910.129999999997</v>
      </c>
      <c r="S17" s="143">
        <v>6197.8309999999992</v>
      </c>
      <c r="T17" s="91">
        <f t="shared" si="0"/>
        <v>0.18277225713968068</v>
      </c>
      <c r="U17" s="456"/>
      <c r="V17" s="74"/>
      <c r="W17" s="74"/>
      <c r="X17" s="74"/>
    </row>
    <row r="18" spans="1:24" x14ac:dyDescent="0.2">
      <c r="A18" s="232"/>
      <c r="B18" s="129"/>
      <c r="C18" s="129" t="s">
        <v>22</v>
      </c>
      <c r="D18" s="245">
        <v>1000</v>
      </c>
      <c r="E18" s="230">
        <v>3273.76</v>
      </c>
      <c r="F18" s="257">
        <v>21098.83</v>
      </c>
      <c r="G18" s="230">
        <v>5672.93</v>
      </c>
      <c r="H18" s="257">
        <v>1500</v>
      </c>
      <c r="I18" s="230">
        <v>0</v>
      </c>
      <c r="J18" s="257">
        <v>0</v>
      </c>
      <c r="K18" s="230">
        <v>0</v>
      </c>
      <c r="L18" s="257">
        <v>76222.62</v>
      </c>
      <c r="M18" s="230">
        <v>86041.47</v>
      </c>
      <c r="N18" s="245">
        <v>0</v>
      </c>
      <c r="O18" s="130">
        <v>0</v>
      </c>
      <c r="P18" s="245">
        <v>0</v>
      </c>
      <c r="Q18" s="130">
        <v>0</v>
      </c>
      <c r="R18" s="245">
        <v>99821.45</v>
      </c>
      <c r="S18" s="143">
        <v>94988.160000000003</v>
      </c>
      <c r="T18" s="91">
        <f t="shared" si="0"/>
        <v>0.95158064724565716</v>
      </c>
      <c r="U18" s="456"/>
      <c r="V18" s="74"/>
      <c r="W18" s="74"/>
      <c r="X18" s="74"/>
    </row>
    <row r="19" spans="1:24" x14ac:dyDescent="0.2">
      <c r="A19" s="232"/>
      <c r="B19" s="253" t="s">
        <v>23</v>
      </c>
      <c r="C19" s="253"/>
      <c r="D19" s="254">
        <v>11950</v>
      </c>
      <c r="E19" s="255">
        <v>3273.76</v>
      </c>
      <c r="F19" s="254">
        <v>457446.23999999993</v>
      </c>
      <c r="G19" s="255">
        <v>342850.16800000006</v>
      </c>
      <c r="H19" s="254">
        <v>38000</v>
      </c>
      <c r="I19" s="255">
        <v>1104.3699999999999</v>
      </c>
      <c r="J19" s="254">
        <v>658970.37</v>
      </c>
      <c r="K19" s="255">
        <v>868721.42999999993</v>
      </c>
      <c r="L19" s="254">
        <v>102753.38999999998</v>
      </c>
      <c r="M19" s="255">
        <v>88098.44</v>
      </c>
      <c r="N19" s="254">
        <v>1359761.18</v>
      </c>
      <c r="O19" s="255">
        <v>680122.5</v>
      </c>
      <c r="P19" s="254">
        <v>14000</v>
      </c>
      <c r="Q19" s="255">
        <v>3938.0219999999999</v>
      </c>
      <c r="R19" s="254">
        <v>2642881.1800000002</v>
      </c>
      <c r="S19" s="266">
        <v>1988108.69</v>
      </c>
      <c r="T19" s="210">
        <f t="shared" si="0"/>
        <v>0.75225050034220597</v>
      </c>
      <c r="U19" s="456"/>
      <c r="V19" s="74"/>
      <c r="W19" s="74"/>
      <c r="X19" s="74"/>
    </row>
    <row r="20" spans="1:24" x14ac:dyDescent="0.2">
      <c r="A20" s="232"/>
      <c r="B20" s="237" t="s">
        <v>84</v>
      </c>
      <c r="C20" s="237"/>
      <c r="D20" s="242"/>
      <c r="E20" s="243"/>
      <c r="F20" s="242"/>
      <c r="G20" s="243"/>
      <c r="H20" s="242"/>
      <c r="I20" s="243"/>
      <c r="J20" s="242"/>
      <c r="K20" s="243"/>
      <c r="L20" s="242"/>
      <c r="M20" s="243"/>
      <c r="N20" s="242"/>
      <c r="O20" s="243"/>
      <c r="P20" s="242"/>
      <c r="Q20" s="243"/>
      <c r="R20" s="242"/>
      <c r="S20" s="263"/>
      <c r="T20" s="457" t="str">
        <f t="shared" ref="T20:T27" si="1">IF(OR(R20=0,R20=""),"",S20/R20)</f>
        <v/>
      </c>
      <c r="U20" s="456"/>
      <c r="V20" s="74"/>
      <c r="W20" s="74"/>
      <c r="X20" s="74"/>
    </row>
    <row r="21" spans="1:24" x14ac:dyDescent="0.2">
      <c r="A21" s="232"/>
      <c r="B21" s="129"/>
      <c r="C21" s="129" t="s">
        <v>25</v>
      </c>
      <c r="D21" s="257">
        <v>500</v>
      </c>
      <c r="E21" s="230">
        <v>4.34</v>
      </c>
      <c r="F21" s="257">
        <v>53807.7</v>
      </c>
      <c r="G21" s="230">
        <v>16994.182999999997</v>
      </c>
      <c r="H21" s="257">
        <v>10000</v>
      </c>
      <c r="I21" s="230">
        <v>290.28000000000003</v>
      </c>
      <c r="J21" s="257">
        <v>91246.52</v>
      </c>
      <c r="K21" s="230">
        <v>68746.679999999993</v>
      </c>
      <c r="L21" s="257">
        <v>0</v>
      </c>
      <c r="M21" s="230">
        <v>0</v>
      </c>
      <c r="N21" s="257">
        <v>0</v>
      </c>
      <c r="O21" s="230">
        <v>0</v>
      </c>
      <c r="P21" s="245">
        <v>1000</v>
      </c>
      <c r="Q21" s="130">
        <v>419.03</v>
      </c>
      <c r="R21" s="245">
        <v>156554.22</v>
      </c>
      <c r="S21" s="143">
        <v>86454.513000000006</v>
      </c>
      <c r="T21" s="91">
        <f t="shared" si="1"/>
        <v>0.55223367980754534</v>
      </c>
      <c r="U21" s="456"/>
      <c r="V21" s="74"/>
      <c r="W21" s="74"/>
      <c r="X21" s="74"/>
    </row>
    <row r="22" spans="1:24" x14ac:dyDescent="0.2">
      <c r="A22" s="232"/>
      <c r="B22" s="129"/>
      <c r="C22" s="129" t="s">
        <v>26</v>
      </c>
      <c r="D22" s="257">
        <v>0</v>
      </c>
      <c r="E22" s="230">
        <v>0</v>
      </c>
      <c r="F22" s="257">
        <v>0</v>
      </c>
      <c r="G22" s="230">
        <v>0</v>
      </c>
      <c r="H22" s="257">
        <v>0</v>
      </c>
      <c r="I22" s="230">
        <v>0</v>
      </c>
      <c r="J22" s="257">
        <v>0</v>
      </c>
      <c r="K22" s="230">
        <v>0</v>
      </c>
      <c r="L22" s="257">
        <v>0</v>
      </c>
      <c r="M22" s="230">
        <v>0</v>
      </c>
      <c r="N22" s="257">
        <v>0</v>
      </c>
      <c r="O22" s="230">
        <v>0</v>
      </c>
      <c r="P22" s="245">
        <v>0</v>
      </c>
      <c r="Q22" s="130">
        <v>0</v>
      </c>
      <c r="R22" s="245">
        <v>0</v>
      </c>
      <c r="S22" s="143">
        <v>0</v>
      </c>
      <c r="T22" s="91" t="str">
        <f t="shared" si="1"/>
        <v/>
      </c>
      <c r="U22" s="456"/>
      <c r="V22" s="74"/>
      <c r="W22" s="74"/>
      <c r="X22" s="74"/>
    </row>
    <row r="23" spans="1:24" x14ac:dyDescent="0.2">
      <c r="A23" s="232"/>
      <c r="B23" s="129"/>
      <c r="C23" s="129" t="s">
        <v>27</v>
      </c>
      <c r="D23" s="257">
        <v>1500</v>
      </c>
      <c r="E23" s="230">
        <v>3.48</v>
      </c>
      <c r="F23" s="257">
        <v>103760.54</v>
      </c>
      <c r="G23" s="230">
        <v>19702.413999999997</v>
      </c>
      <c r="H23" s="257">
        <v>10000</v>
      </c>
      <c r="I23" s="230">
        <v>0</v>
      </c>
      <c r="J23" s="257">
        <v>174974.76</v>
      </c>
      <c r="K23" s="230">
        <v>83366.83</v>
      </c>
      <c r="L23" s="257">
        <v>0</v>
      </c>
      <c r="M23" s="230">
        <v>0</v>
      </c>
      <c r="N23" s="257">
        <v>0</v>
      </c>
      <c r="O23" s="230">
        <v>0</v>
      </c>
      <c r="P23" s="245">
        <v>1000</v>
      </c>
      <c r="Q23" s="130">
        <v>0</v>
      </c>
      <c r="R23" s="245">
        <v>291235.3</v>
      </c>
      <c r="S23" s="143">
        <v>103072.72399999999</v>
      </c>
      <c r="T23" s="91">
        <f t="shared" si="1"/>
        <v>0.35391562767288165</v>
      </c>
      <c r="U23" s="456"/>
      <c r="V23" s="74"/>
      <c r="W23" s="74"/>
      <c r="X23" s="74"/>
    </row>
    <row r="24" spans="1:24" x14ac:dyDescent="0.2">
      <c r="A24" s="232"/>
      <c r="B24" s="129"/>
      <c r="C24" s="129" t="s">
        <v>28</v>
      </c>
      <c r="D24" s="257">
        <v>0</v>
      </c>
      <c r="E24" s="230">
        <v>0</v>
      </c>
      <c r="F24" s="257">
        <v>0</v>
      </c>
      <c r="G24" s="230">
        <v>-10.050000000000001</v>
      </c>
      <c r="H24" s="257">
        <v>0</v>
      </c>
      <c r="I24" s="230">
        <v>0</v>
      </c>
      <c r="J24" s="257">
        <v>0</v>
      </c>
      <c r="K24" s="230">
        <v>147295.53999999998</v>
      </c>
      <c r="L24" s="257">
        <v>0</v>
      </c>
      <c r="M24" s="230">
        <v>0</v>
      </c>
      <c r="N24" s="257">
        <v>0</v>
      </c>
      <c r="O24" s="230">
        <v>0</v>
      </c>
      <c r="P24" s="245">
        <v>0</v>
      </c>
      <c r="Q24" s="130">
        <v>0</v>
      </c>
      <c r="R24" s="245">
        <v>0</v>
      </c>
      <c r="S24" s="143">
        <v>147285.49</v>
      </c>
      <c r="T24" s="91" t="str">
        <f t="shared" si="1"/>
        <v/>
      </c>
      <c r="U24" s="456"/>
      <c r="V24" s="74"/>
      <c r="W24" s="74"/>
      <c r="X24" s="74"/>
    </row>
    <row r="25" spans="1:24" x14ac:dyDescent="0.2">
      <c r="A25" s="232"/>
      <c r="B25" s="129"/>
      <c r="C25" s="129" t="s">
        <v>29</v>
      </c>
      <c r="D25" s="257">
        <v>0</v>
      </c>
      <c r="E25" s="230">
        <v>0</v>
      </c>
      <c r="F25" s="257">
        <v>0</v>
      </c>
      <c r="G25" s="230">
        <v>0</v>
      </c>
      <c r="H25" s="257">
        <v>0</v>
      </c>
      <c r="I25" s="230">
        <v>0</v>
      </c>
      <c r="J25" s="257">
        <v>0</v>
      </c>
      <c r="K25" s="230">
        <v>0</v>
      </c>
      <c r="L25" s="257">
        <v>0</v>
      </c>
      <c r="M25" s="230">
        <v>0</v>
      </c>
      <c r="N25" s="257">
        <v>0</v>
      </c>
      <c r="O25" s="230">
        <v>0</v>
      </c>
      <c r="P25" s="245">
        <v>0</v>
      </c>
      <c r="Q25" s="130">
        <v>0</v>
      </c>
      <c r="R25" s="245">
        <v>0</v>
      </c>
      <c r="S25" s="143">
        <v>0</v>
      </c>
      <c r="T25" s="91" t="str">
        <f t="shared" si="1"/>
        <v/>
      </c>
      <c r="U25" s="456"/>
      <c r="V25" s="74"/>
      <c r="W25" s="74"/>
      <c r="X25" s="74"/>
    </row>
    <row r="26" spans="1:24" x14ac:dyDescent="0.2">
      <c r="A26" s="232"/>
      <c r="B26" s="253" t="s">
        <v>30</v>
      </c>
      <c r="C26" s="253"/>
      <c r="D26" s="254">
        <v>2000</v>
      </c>
      <c r="E26" s="255">
        <v>7.82</v>
      </c>
      <c r="F26" s="254">
        <v>157568.24</v>
      </c>
      <c r="G26" s="255">
        <v>36686.546999999999</v>
      </c>
      <c r="H26" s="254">
        <v>20000</v>
      </c>
      <c r="I26" s="255">
        <v>290.28000000000003</v>
      </c>
      <c r="J26" s="254">
        <v>266221.28000000003</v>
      </c>
      <c r="K26" s="255">
        <v>299409.05</v>
      </c>
      <c r="L26" s="254">
        <v>0</v>
      </c>
      <c r="M26" s="255">
        <v>0</v>
      </c>
      <c r="N26" s="254">
        <v>0</v>
      </c>
      <c r="O26" s="255">
        <v>0</v>
      </c>
      <c r="P26" s="254">
        <v>2000</v>
      </c>
      <c r="Q26" s="255">
        <v>419.03</v>
      </c>
      <c r="R26" s="254">
        <v>447789.52</v>
      </c>
      <c r="S26" s="266">
        <v>336812.72699999996</v>
      </c>
      <c r="T26" s="210">
        <f t="shared" si="1"/>
        <v>0.75216750718060565</v>
      </c>
      <c r="U26" s="456"/>
      <c r="V26" s="74"/>
      <c r="W26" s="74"/>
      <c r="X26" s="74"/>
    </row>
    <row r="27" spans="1:24" x14ac:dyDescent="0.2">
      <c r="A27" s="134" t="s">
        <v>31</v>
      </c>
      <c r="B27" s="134"/>
      <c r="C27" s="134"/>
      <c r="D27" s="135">
        <v>13950</v>
      </c>
      <c r="E27" s="135">
        <v>3281.5800000000004</v>
      </c>
      <c r="F27" s="135">
        <v>615014.48</v>
      </c>
      <c r="G27" s="135">
        <v>379536.71500000008</v>
      </c>
      <c r="H27" s="135">
        <v>58000</v>
      </c>
      <c r="I27" s="135">
        <v>1394.65</v>
      </c>
      <c r="J27" s="135">
        <v>925191.65</v>
      </c>
      <c r="K27" s="135">
        <v>1168130.48</v>
      </c>
      <c r="L27" s="135">
        <v>102753.38999999998</v>
      </c>
      <c r="M27" s="135">
        <v>88098.44</v>
      </c>
      <c r="N27" s="135">
        <v>1359761.18</v>
      </c>
      <c r="O27" s="135">
        <v>680122.5</v>
      </c>
      <c r="P27" s="135">
        <v>16000</v>
      </c>
      <c r="Q27" s="135">
        <v>4357.0519999999997</v>
      </c>
      <c r="R27" s="135">
        <v>3090670.7</v>
      </c>
      <c r="S27" s="144">
        <v>2324921.4170000004</v>
      </c>
      <c r="T27" s="206">
        <f t="shared" si="1"/>
        <v>0.75223847593986648</v>
      </c>
      <c r="U27" s="456"/>
      <c r="V27" s="74"/>
      <c r="W27" s="74"/>
      <c r="X27" s="74"/>
    </row>
    <row r="28" spans="1:24" x14ac:dyDescent="0.2">
      <c r="A28" s="233"/>
      <c r="B28" s="233"/>
      <c r="C28" s="23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63"/>
      <c r="T28" s="457" t="str">
        <f t="shared" ref="T28:T29" si="2">IF(OR(R28=0,R28=""),"",S28/R28)</f>
        <v/>
      </c>
      <c r="U28" s="456"/>
      <c r="V28" s="74"/>
      <c r="W28" s="74"/>
      <c r="X28" s="74"/>
    </row>
    <row r="29" spans="1:24" x14ac:dyDescent="0.2">
      <c r="A29" s="239" t="s">
        <v>32</v>
      </c>
      <c r="B29" s="133"/>
      <c r="C29" s="133"/>
      <c r="D29" s="245"/>
      <c r="E29" s="130"/>
      <c r="F29" s="245"/>
      <c r="G29" s="130"/>
      <c r="H29" s="245"/>
      <c r="I29" s="130"/>
      <c r="J29" s="245"/>
      <c r="K29" s="130"/>
      <c r="L29" s="245"/>
      <c r="M29" s="130"/>
      <c r="N29" s="245"/>
      <c r="O29" s="130"/>
      <c r="P29" s="245"/>
      <c r="Q29" s="130"/>
      <c r="R29" s="245"/>
      <c r="S29" s="143"/>
      <c r="T29" s="207" t="str">
        <f t="shared" si="2"/>
        <v/>
      </c>
      <c r="U29" s="456"/>
      <c r="V29" s="74"/>
      <c r="W29" s="74"/>
      <c r="X29" s="74"/>
    </row>
    <row r="30" spans="1:24" x14ac:dyDescent="0.2">
      <c r="A30" s="232"/>
      <c r="B30" s="131" t="s">
        <v>33</v>
      </c>
      <c r="C30" s="131"/>
      <c r="D30" s="245"/>
      <c r="E30" s="130"/>
      <c r="F30" s="245"/>
      <c r="G30" s="130"/>
      <c r="H30" s="245"/>
      <c r="I30" s="130"/>
      <c r="J30" s="245"/>
      <c r="K30" s="130"/>
      <c r="L30" s="245"/>
      <c r="M30" s="130"/>
      <c r="N30" s="245"/>
      <c r="O30" s="130"/>
      <c r="P30" s="245"/>
      <c r="Q30" s="130"/>
      <c r="R30" s="245"/>
      <c r="S30" s="143"/>
      <c r="T30" s="207"/>
      <c r="U30" s="456"/>
      <c r="V30" s="74"/>
      <c r="W30" s="74"/>
      <c r="X30" s="74"/>
    </row>
    <row r="31" spans="1:24" x14ac:dyDescent="0.2">
      <c r="A31" s="232"/>
      <c r="B31" s="129"/>
      <c r="C31" s="129" t="s">
        <v>34</v>
      </c>
      <c r="D31" s="245">
        <v>0</v>
      </c>
      <c r="E31" s="130">
        <v>0</v>
      </c>
      <c r="F31" s="245">
        <v>0</v>
      </c>
      <c r="G31" s="130">
        <v>0</v>
      </c>
      <c r="H31" s="245">
        <v>0</v>
      </c>
      <c r="I31" s="130">
        <v>0</v>
      </c>
      <c r="J31" s="257">
        <v>0</v>
      </c>
      <c r="K31" s="230">
        <v>0</v>
      </c>
      <c r="L31" s="245">
        <v>0</v>
      </c>
      <c r="M31" s="130">
        <v>0</v>
      </c>
      <c r="N31" s="245">
        <v>0</v>
      </c>
      <c r="O31" s="130">
        <v>0</v>
      </c>
      <c r="P31" s="245">
        <v>0</v>
      </c>
      <c r="Q31" s="130">
        <v>0</v>
      </c>
      <c r="R31" s="245">
        <v>0</v>
      </c>
      <c r="S31" s="143">
        <v>0</v>
      </c>
      <c r="T31" s="91" t="str">
        <f>IF(OR(R31=0,R31=""),"",S31/R31)</f>
        <v/>
      </c>
      <c r="U31" s="456"/>
      <c r="V31" s="74"/>
      <c r="W31" s="74"/>
      <c r="X31" s="74"/>
    </row>
    <row r="32" spans="1:24" x14ac:dyDescent="0.2">
      <c r="A32" s="232"/>
      <c r="B32" s="129"/>
      <c r="C32" s="129" t="s">
        <v>35</v>
      </c>
      <c r="D32" s="245">
        <v>0</v>
      </c>
      <c r="E32" s="130">
        <v>0</v>
      </c>
      <c r="F32" s="245">
        <v>0</v>
      </c>
      <c r="G32" s="130">
        <v>0</v>
      </c>
      <c r="H32" s="245">
        <v>0</v>
      </c>
      <c r="I32" s="130">
        <v>0</v>
      </c>
      <c r="J32" s="245">
        <v>0</v>
      </c>
      <c r="K32" s="130">
        <v>0</v>
      </c>
      <c r="L32" s="245">
        <v>0</v>
      </c>
      <c r="M32" s="130">
        <v>0</v>
      </c>
      <c r="N32" s="245">
        <v>0</v>
      </c>
      <c r="O32" s="130">
        <v>0</v>
      </c>
      <c r="P32" s="245">
        <v>0</v>
      </c>
      <c r="Q32" s="130">
        <v>0</v>
      </c>
      <c r="R32" s="245">
        <v>0</v>
      </c>
      <c r="S32" s="143">
        <v>0</v>
      </c>
      <c r="T32" s="91" t="str">
        <f>IF(OR(R32=0,R32=""),"",S32/R32)</f>
        <v/>
      </c>
      <c r="U32" s="456"/>
      <c r="V32" s="74"/>
      <c r="W32" s="74"/>
      <c r="X32" s="74"/>
    </row>
    <row r="33" spans="1:24" x14ac:dyDescent="0.2">
      <c r="A33" s="232"/>
      <c r="B33" s="129"/>
      <c r="C33" s="129" t="s">
        <v>36</v>
      </c>
      <c r="D33" s="245">
        <v>0</v>
      </c>
      <c r="E33" s="130">
        <v>0</v>
      </c>
      <c r="F33" s="245">
        <v>0</v>
      </c>
      <c r="G33" s="130">
        <v>0</v>
      </c>
      <c r="H33" s="245">
        <v>0</v>
      </c>
      <c r="I33" s="130">
        <v>0</v>
      </c>
      <c r="J33" s="245">
        <v>0</v>
      </c>
      <c r="K33" s="130">
        <v>0</v>
      </c>
      <c r="L33" s="245">
        <v>0</v>
      </c>
      <c r="M33" s="130">
        <v>0</v>
      </c>
      <c r="N33" s="245">
        <v>0</v>
      </c>
      <c r="O33" s="130">
        <v>0</v>
      </c>
      <c r="P33" s="245">
        <v>0</v>
      </c>
      <c r="Q33" s="130">
        <v>0</v>
      </c>
      <c r="R33" s="245">
        <v>0</v>
      </c>
      <c r="S33" s="143">
        <v>0</v>
      </c>
      <c r="T33" s="91" t="str">
        <f t="shared" ref="T33:T35" si="3">IF(OR(R33=0,R33=""),"",S33/R33)</f>
        <v/>
      </c>
      <c r="U33" s="456"/>
      <c r="V33" s="74"/>
      <c r="W33" s="74"/>
      <c r="X33" s="74"/>
    </row>
    <row r="34" spans="1:24" x14ac:dyDescent="0.2">
      <c r="A34" s="232"/>
      <c r="B34" s="253" t="s">
        <v>37</v>
      </c>
      <c r="C34" s="253"/>
      <c r="D34" s="254">
        <v>0</v>
      </c>
      <c r="E34" s="255">
        <v>0</v>
      </c>
      <c r="F34" s="254">
        <v>0</v>
      </c>
      <c r="G34" s="255">
        <v>0</v>
      </c>
      <c r="H34" s="254">
        <v>0</v>
      </c>
      <c r="I34" s="255">
        <v>0</v>
      </c>
      <c r="J34" s="254">
        <v>0</v>
      </c>
      <c r="K34" s="255">
        <v>0</v>
      </c>
      <c r="L34" s="254">
        <v>0</v>
      </c>
      <c r="M34" s="255">
        <v>0</v>
      </c>
      <c r="N34" s="254">
        <v>0</v>
      </c>
      <c r="O34" s="255">
        <v>0</v>
      </c>
      <c r="P34" s="254">
        <v>0</v>
      </c>
      <c r="Q34" s="255">
        <v>0</v>
      </c>
      <c r="R34" s="254">
        <v>0</v>
      </c>
      <c r="S34" s="266">
        <v>0</v>
      </c>
      <c r="T34" s="210" t="str">
        <f t="shared" si="3"/>
        <v/>
      </c>
      <c r="U34" s="456"/>
      <c r="V34" s="74"/>
      <c r="W34" s="74"/>
      <c r="X34" s="74"/>
    </row>
    <row r="35" spans="1:24" x14ac:dyDescent="0.2">
      <c r="A35" s="134" t="s">
        <v>38</v>
      </c>
      <c r="B35" s="134"/>
      <c r="C35" s="134"/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44">
        <v>0</v>
      </c>
      <c r="T35" s="206" t="str">
        <f t="shared" si="3"/>
        <v/>
      </c>
      <c r="U35" s="456"/>
      <c r="V35" s="74"/>
      <c r="W35" s="74"/>
      <c r="X35" s="74"/>
    </row>
    <row r="36" spans="1:24" x14ac:dyDescent="0.2">
      <c r="A36" s="233"/>
      <c r="B36" s="233"/>
      <c r="C36" s="23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63"/>
      <c r="T36" s="457" t="str">
        <f t="shared" ref="T36:T45" si="4">IF(OR(R36=0,R36=""),"",S36/R36)</f>
        <v/>
      </c>
      <c r="U36" s="456"/>
      <c r="V36" s="74"/>
      <c r="W36" s="74"/>
      <c r="X36" s="74"/>
    </row>
    <row r="37" spans="1:24" x14ac:dyDescent="0.2">
      <c r="A37" s="239" t="s">
        <v>39</v>
      </c>
      <c r="B37" s="133"/>
      <c r="C37" s="133"/>
      <c r="D37" s="245"/>
      <c r="E37" s="130"/>
      <c r="F37" s="245"/>
      <c r="G37" s="130"/>
      <c r="H37" s="245"/>
      <c r="I37" s="130"/>
      <c r="J37" s="245"/>
      <c r="K37" s="130"/>
      <c r="L37" s="245"/>
      <c r="M37" s="130"/>
      <c r="N37" s="245"/>
      <c r="O37" s="130"/>
      <c r="P37" s="245"/>
      <c r="Q37" s="130"/>
      <c r="R37" s="245"/>
      <c r="S37" s="143"/>
      <c r="T37" s="207" t="str">
        <f t="shared" si="4"/>
        <v/>
      </c>
      <c r="U37" s="456"/>
      <c r="V37" s="74"/>
      <c r="W37" s="74"/>
      <c r="X37" s="74"/>
    </row>
    <row r="38" spans="1:24" x14ac:dyDescent="0.2">
      <c r="A38" s="232"/>
      <c r="B38" s="131" t="s">
        <v>40</v>
      </c>
      <c r="C38" s="131"/>
      <c r="D38" s="245"/>
      <c r="E38" s="130"/>
      <c r="F38" s="245"/>
      <c r="G38" s="130"/>
      <c r="H38" s="245"/>
      <c r="I38" s="130"/>
      <c r="J38" s="245"/>
      <c r="K38" s="130"/>
      <c r="L38" s="245"/>
      <c r="M38" s="130"/>
      <c r="N38" s="245"/>
      <c r="O38" s="130"/>
      <c r="P38" s="245"/>
      <c r="Q38" s="130"/>
      <c r="R38" s="245"/>
      <c r="S38" s="143"/>
      <c r="T38" s="207" t="str">
        <f t="shared" si="4"/>
        <v/>
      </c>
      <c r="U38" s="456"/>
      <c r="V38" s="74"/>
      <c r="W38" s="74"/>
      <c r="X38" s="74"/>
    </row>
    <row r="39" spans="1:24" x14ac:dyDescent="0.2">
      <c r="A39" s="232"/>
      <c r="B39" s="129"/>
      <c r="C39" s="129" t="s">
        <v>41</v>
      </c>
      <c r="D39" s="257">
        <v>3000</v>
      </c>
      <c r="E39" s="230">
        <v>0</v>
      </c>
      <c r="F39" s="257">
        <v>36296.160000000003</v>
      </c>
      <c r="G39" s="230">
        <v>17384.884999999998</v>
      </c>
      <c r="H39" s="257">
        <v>12000</v>
      </c>
      <c r="I39" s="230">
        <v>1617.33</v>
      </c>
      <c r="J39" s="257">
        <v>15000</v>
      </c>
      <c r="K39" s="230">
        <v>15400.11</v>
      </c>
      <c r="L39" s="257">
        <v>0</v>
      </c>
      <c r="M39" s="130">
        <v>0</v>
      </c>
      <c r="N39" s="245">
        <v>0</v>
      </c>
      <c r="O39" s="130">
        <v>0</v>
      </c>
      <c r="P39" s="245">
        <v>0</v>
      </c>
      <c r="Q39" s="130">
        <v>0</v>
      </c>
      <c r="R39" s="245">
        <v>66296.160000000003</v>
      </c>
      <c r="S39" s="143">
        <v>34402.324999999997</v>
      </c>
      <c r="T39" s="91">
        <f t="shared" si="4"/>
        <v>0.51891881822416253</v>
      </c>
      <c r="U39" s="456"/>
      <c r="V39" s="74"/>
      <c r="W39" s="74"/>
      <c r="X39" s="74"/>
    </row>
    <row r="40" spans="1:24" x14ac:dyDescent="0.2">
      <c r="A40" s="232"/>
      <c r="B40" s="129"/>
      <c r="C40" s="129" t="s">
        <v>42</v>
      </c>
      <c r="D40" s="257">
        <v>0</v>
      </c>
      <c r="E40" s="230">
        <v>0</v>
      </c>
      <c r="F40" s="257">
        <v>0</v>
      </c>
      <c r="G40" s="230">
        <v>0</v>
      </c>
      <c r="H40" s="257">
        <v>0</v>
      </c>
      <c r="I40" s="230">
        <v>0</v>
      </c>
      <c r="J40" s="257">
        <v>0</v>
      </c>
      <c r="K40" s="230">
        <v>0</v>
      </c>
      <c r="L40" s="257">
        <v>0</v>
      </c>
      <c r="M40" s="130">
        <v>0</v>
      </c>
      <c r="N40" s="245">
        <v>0</v>
      </c>
      <c r="O40" s="130">
        <v>0</v>
      </c>
      <c r="P40" s="245">
        <v>0</v>
      </c>
      <c r="Q40" s="130">
        <v>0</v>
      </c>
      <c r="R40" s="245">
        <v>0</v>
      </c>
      <c r="S40" s="143">
        <v>0</v>
      </c>
      <c r="T40" s="91" t="str">
        <f t="shared" si="4"/>
        <v/>
      </c>
      <c r="U40" s="456"/>
      <c r="V40" s="74"/>
      <c r="W40" s="74"/>
      <c r="X40" s="74"/>
    </row>
    <row r="41" spans="1:24" x14ac:dyDescent="0.2">
      <c r="A41" s="232"/>
      <c r="B41" s="129"/>
      <c r="C41" s="129" t="s">
        <v>43</v>
      </c>
      <c r="D41" s="257">
        <v>0</v>
      </c>
      <c r="E41" s="230">
        <v>0</v>
      </c>
      <c r="F41" s="257">
        <v>0</v>
      </c>
      <c r="G41" s="230">
        <v>0</v>
      </c>
      <c r="H41" s="257">
        <v>0</v>
      </c>
      <c r="I41" s="230">
        <v>0</v>
      </c>
      <c r="J41" s="257">
        <v>0</v>
      </c>
      <c r="K41" s="230">
        <v>0</v>
      </c>
      <c r="L41" s="257">
        <v>0</v>
      </c>
      <c r="M41" s="130">
        <v>0</v>
      </c>
      <c r="N41" s="245">
        <v>0</v>
      </c>
      <c r="O41" s="130">
        <v>0</v>
      </c>
      <c r="P41" s="245">
        <v>0</v>
      </c>
      <c r="Q41" s="130">
        <v>0</v>
      </c>
      <c r="R41" s="245">
        <v>0</v>
      </c>
      <c r="S41" s="143">
        <v>0</v>
      </c>
      <c r="T41" s="91" t="str">
        <f t="shared" si="4"/>
        <v/>
      </c>
      <c r="U41" s="456"/>
      <c r="V41" s="74"/>
      <c r="W41" s="74"/>
      <c r="X41" s="74"/>
    </row>
    <row r="42" spans="1:24" x14ac:dyDescent="0.2">
      <c r="A42" s="232"/>
      <c r="B42" s="129"/>
      <c r="C42" s="129" t="s">
        <v>44</v>
      </c>
      <c r="D42" s="257">
        <v>25000</v>
      </c>
      <c r="E42" s="230">
        <v>2330.37</v>
      </c>
      <c r="F42" s="257">
        <v>27469.35</v>
      </c>
      <c r="G42" s="230">
        <v>12936.574000000001</v>
      </c>
      <c r="H42" s="257">
        <v>0</v>
      </c>
      <c r="I42" s="230">
        <v>0</v>
      </c>
      <c r="J42" s="257">
        <v>0</v>
      </c>
      <c r="K42" s="230">
        <v>0</v>
      </c>
      <c r="L42" s="257">
        <v>0</v>
      </c>
      <c r="M42" s="130">
        <v>0</v>
      </c>
      <c r="N42" s="245">
        <v>0</v>
      </c>
      <c r="O42" s="130">
        <v>0</v>
      </c>
      <c r="P42" s="245">
        <v>0</v>
      </c>
      <c r="Q42" s="130">
        <v>0</v>
      </c>
      <c r="R42" s="245">
        <v>52469.35</v>
      </c>
      <c r="S42" s="143">
        <v>15266.944</v>
      </c>
      <c r="T42" s="91">
        <f t="shared" si="4"/>
        <v>0.29096880369206024</v>
      </c>
      <c r="U42" s="456"/>
      <c r="V42" s="74"/>
      <c r="W42" s="74"/>
      <c r="X42" s="74"/>
    </row>
    <row r="43" spans="1:24" x14ac:dyDescent="0.2">
      <c r="A43" s="232"/>
      <c r="B43" s="129"/>
      <c r="C43" s="129" t="s">
        <v>45</v>
      </c>
      <c r="D43" s="257">
        <v>0</v>
      </c>
      <c r="E43" s="230">
        <v>0</v>
      </c>
      <c r="F43" s="257">
        <v>75563.710000000006</v>
      </c>
      <c r="G43" s="230">
        <v>20972.44</v>
      </c>
      <c r="H43" s="257">
        <v>0</v>
      </c>
      <c r="I43" s="230">
        <v>0</v>
      </c>
      <c r="J43" s="257">
        <v>0</v>
      </c>
      <c r="K43" s="230">
        <v>0</v>
      </c>
      <c r="L43" s="257">
        <v>0</v>
      </c>
      <c r="M43" s="130">
        <v>0</v>
      </c>
      <c r="N43" s="245">
        <v>0</v>
      </c>
      <c r="O43" s="130">
        <v>0</v>
      </c>
      <c r="P43" s="245">
        <v>0</v>
      </c>
      <c r="Q43" s="130">
        <v>0</v>
      </c>
      <c r="R43" s="245">
        <v>75563.710000000006</v>
      </c>
      <c r="S43" s="143">
        <v>20972.44</v>
      </c>
      <c r="T43" s="91">
        <f t="shared" si="4"/>
        <v>0.2775464571551608</v>
      </c>
      <c r="U43" s="456"/>
      <c r="V43" s="74"/>
      <c r="W43" s="74"/>
      <c r="X43" s="74"/>
    </row>
    <row r="44" spans="1:24" x14ac:dyDescent="0.2">
      <c r="A44" s="232"/>
      <c r="B44" s="253" t="s">
        <v>46</v>
      </c>
      <c r="C44" s="253"/>
      <c r="D44" s="254">
        <v>28000</v>
      </c>
      <c r="E44" s="255">
        <v>2330.37</v>
      </c>
      <c r="F44" s="254">
        <v>139329.22</v>
      </c>
      <c r="G44" s="255">
        <v>51293.899000000005</v>
      </c>
      <c r="H44" s="254">
        <v>12000</v>
      </c>
      <c r="I44" s="255">
        <v>1617.33</v>
      </c>
      <c r="J44" s="254">
        <v>15000</v>
      </c>
      <c r="K44" s="255">
        <v>15400.11</v>
      </c>
      <c r="L44" s="254">
        <v>0</v>
      </c>
      <c r="M44" s="255">
        <v>0</v>
      </c>
      <c r="N44" s="254">
        <v>0</v>
      </c>
      <c r="O44" s="255">
        <v>0</v>
      </c>
      <c r="P44" s="254">
        <v>0</v>
      </c>
      <c r="Q44" s="255">
        <v>0</v>
      </c>
      <c r="R44" s="254">
        <v>194329.22000000003</v>
      </c>
      <c r="S44" s="266">
        <v>70641.709000000003</v>
      </c>
      <c r="T44" s="210">
        <f t="shared" si="4"/>
        <v>0.36351563084542815</v>
      </c>
      <c r="U44" s="456"/>
      <c r="V44" s="74"/>
      <c r="W44" s="74"/>
      <c r="X44" s="74"/>
    </row>
    <row r="45" spans="1:24" x14ac:dyDescent="0.2">
      <c r="A45" s="134" t="s">
        <v>47</v>
      </c>
      <c r="B45" s="134"/>
      <c r="C45" s="134"/>
      <c r="D45" s="135">
        <v>28000</v>
      </c>
      <c r="E45" s="135">
        <v>2330.37</v>
      </c>
      <c r="F45" s="135">
        <v>139329.22</v>
      </c>
      <c r="G45" s="135">
        <v>51293.899000000005</v>
      </c>
      <c r="H45" s="135">
        <v>12000</v>
      </c>
      <c r="I45" s="135">
        <v>1617.33</v>
      </c>
      <c r="J45" s="135">
        <v>15000</v>
      </c>
      <c r="K45" s="135">
        <v>15400.11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194329.22000000003</v>
      </c>
      <c r="S45" s="144">
        <v>70641.709000000003</v>
      </c>
      <c r="T45" s="206">
        <f t="shared" si="4"/>
        <v>0.36351563084542815</v>
      </c>
      <c r="U45" s="456"/>
      <c r="V45" s="74"/>
      <c r="W45" s="74"/>
      <c r="X45" s="74"/>
    </row>
    <row r="46" spans="1:24" ht="13.5" thickBot="1" x14ac:dyDescent="0.25">
      <c r="A46" s="233"/>
      <c r="B46" s="233"/>
      <c r="C46" s="23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63"/>
      <c r="T46" s="457"/>
      <c r="U46" s="456"/>
      <c r="V46" s="74"/>
      <c r="W46" s="74"/>
      <c r="X46" s="74"/>
    </row>
    <row r="47" spans="1:24" ht="14.25" thickTop="1" thickBot="1" x14ac:dyDescent="0.25">
      <c r="A47" s="252" t="s">
        <v>48</v>
      </c>
      <c r="B47" s="139"/>
      <c r="C47" s="139"/>
      <c r="D47" s="249">
        <v>41950</v>
      </c>
      <c r="E47" s="132">
        <v>5611.9499999999989</v>
      </c>
      <c r="F47" s="249">
        <v>754343.7</v>
      </c>
      <c r="G47" s="132">
        <v>430830.614</v>
      </c>
      <c r="H47" s="249">
        <v>70000</v>
      </c>
      <c r="I47" s="132">
        <v>3011.98</v>
      </c>
      <c r="J47" s="249">
        <v>940191.65</v>
      </c>
      <c r="K47" s="132">
        <v>1183530.5900000001</v>
      </c>
      <c r="L47" s="249">
        <v>102753.38999999998</v>
      </c>
      <c r="M47" s="132">
        <v>88098.44</v>
      </c>
      <c r="N47" s="249">
        <v>1359761.18</v>
      </c>
      <c r="O47" s="132">
        <v>680122.5</v>
      </c>
      <c r="P47" s="249">
        <v>16000</v>
      </c>
      <c r="Q47" s="132">
        <v>4357.0519999999997</v>
      </c>
      <c r="R47" s="250">
        <v>3284999.9200000004</v>
      </c>
      <c r="S47" s="138">
        <v>2395563.1260000006</v>
      </c>
      <c r="T47" s="73">
        <f>IF(OR(R47=0,R47=""),"",S47/R47)</f>
        <v>0.72924297848993569</v>
      </c>
      <c r="U47" s="74"/>
      <c r="V47" s="74"/>
      <c r="W47" s="74"/>
    </row>
    <row r="48" spans="1:24" ht="14.25" thickTop="1" thickBot="1" x14ac:dyDescent="0.25">
      <c r="D48"/>
      <c r="P48"/>
      <c r="Q48"/>
      <c r="R48"/>
      <c r="S48"/>
      <c r="T48" s="456"/>
      <c r="U48" s="74"/>
      <c r="V48" s="74"/>
      <c r="W48" s="74"/>
    </row>
    <row r="49" spans="1:21" ht="13.5" thickBot="1" x14ac:dyDescent="0.25">
      <c r="A49" s="115"/>
      <c r="B49" s="116" t="s">
        <v>85</v>
      </c>
      <c r="C49" s="116"/>
      <c r="D49" s="565">
        <f>E47/D47</f>
        <v>0.13377711561382596</v>
      </c>
      <c r="E49" s="566"/>
      <c r="F49" s="565">
        <f t="shared" ref="F49" si="5">G47/F47</f>
        <v>0.57113304452599001</v>
      </c>
      <c r="G49" s="566"/>
      <c r="H49" s="565">
        <f t="shared" ref="H49" si="6">I47/H47</f>
        <v>4.3028285714285713E-2</v>
      </c>
      <c r="I49" s="566"/>
      <c r="J49" s="565">
        <f t="shared" ref="J49" si="7">K47/J47</f>
        <v>1.2588184440906278</v>
      </c>
      <c r="K49" s="566"/>
      <c r="L49" s="565">
        <f t="shared" ref="L49" si="8">M47/L47</f>
        <v>0.85737745489467565</v>
      </c>
      <c r="M49" s="566"/>
      <c r="N49" s="565">
        <f t="shared" ref="N49" si="9">O47/N47</f>
        <v>0.50017790624085923</v>
      </c>
      <c r="O49" s="566"/>
      <c r="P49" s="565">
        <f>Q47/P47</f>
        <v>0.27231574999999997</v>
      </c>
      <c r="Q49" s="566"/>
      <c r="R49"/>
      <c r="S49"/>
      <c r="U49"/>
    </row>
    <row r="50" spans="1:21" ht="13.5" thickBot="1" x14ac:dyDescent="0.25">
      <c r="D50"/>
      <c r="P50"/>
      <c r="Q50"/>
      <c r="R50"/>
      <c r="S50"/>
    </row>
    <row r="51" spans="1:21" ht="14.25" thickTop="1" thickBot="1" x14ac:dyDescent="0.25">
      <c r="A51" s="355" t="s">
        <v>56</v>
      </c>
      <c r="B51" s="356"/>
      <c r="C51" s="356"/>
      <c r="D51" s="357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8" t="s">
        <v>80</v>
      </c>
      <c r="S51" s="358" t="s">
        <v>81</v>
      </c>
      <c r="T51" s="359" t="s">
        <v>57</v>
      </c>
    </row>
    <row r="52" spans="1:21" ht="13.5" thickTop="1" x14ac:dyDescent="0.2">
      <c r="A52" s="451" t="s">
        <v>58</v>
      </c>
      <c r="B52" s="452"/>
      <c r="C52" s="452"/>
      <c r="D52" s="568">
        <f>IF((D19+D31+D32)=0,"N/A",(E19+E31+E32)/(D19+D31+D32))</f>
        <v>0.27395481171548119</v>
      </c>
      <c r="E52" s="569"/>
      <c r="F52" s="568">
        <f t="shared" ref="F52" si="10">IF((F19+F31+F32)=0,"N/A",(G19+G31+G32)/(F19+F31+F32))</f>
        <v>0.74948734522334282</v>
      </c>
      <c r="G52" s="569"/>
      <c r="H52" s="568">
        <f t="shared" ref="H52" si="11">IF((H19+H31+H32)=0,"N/A",(I19+I31+I32)/(H19+H31+H32))</f>
        <v>2.9062368421052628E-2</v>
      </c>
      <c r="I52" s="569"/>
      <c r="J52" s="568">
        <f t="shared" ref="J52" si="12">IF((J19+J31+J32)=0,"N/A",(K19+K31+K32)/(J19+J31+J32))</f>
        <v>1.3183012007049724</v>
      </c>
      <c r="K52" s="569"/>
      <c r="L52" s="568">
        <f t="shared" ref="L52" si="13">IF((L19+L31+L32)=0,"N/A",(M19+M31+M32)/(L19+L31+L32))</f>
        <v>0.85737745489467565</v>
      </c>
      <c r="M52" s="569"/>
      <c r="N52" s="568">
        <f t="shared" ref="N52" si="14">IF((N19+N31+N32)=0,"N/A",(O19+O31+O32)/(N19+N31+N32))</f>
        <v>0.50017790624085923</v>
      </c>
      <c r="O52" s="569"/>
      <c r="P52" s="568">
        <f t="shared" ref="P52" si="15">IF((P19+P31+P32)=0,"N/A",(Q19+Q31+Q32)/(P19+P31+P32))</f>
        <v>0.28128728571428568</v>
      </c>
      <c r="Q52" s="569"/>
      <c r="R52" s="453">
        <f>R19+R31+R32</f>
        <v>2642881.1800000002</v>
      </c>
      <c r="S52" s="453">
        <f>S19+S31+S32</f>
        <v>1988108.69</v>
      </c>
      <c r="T52" s="454">
        <f>(S52-R52)/R52</f>
        <v>-0.247749499657794</v>
      </c>
    </row>
    <row r="53" spans="1:21" x14ac:dyDescent="0.2">
      <c r="A53" s="451" t="s">
        <v>59</v>
      </c>
      <c r="B53" s="452"/>
      <c r="C53" s="452"/>
      <c r="D53" s="577">
        <f>IF((D26+D33)=0,"N/A",(E26+E33)/(D26+D33))</f>
        <v>3.9100000000000003E-3</v>
      </c>
      <c r="E53" s="578"/>
      <c r="F53" s="577">
        <f t="shared" ref="F53" si="16">IF((F26+F33)=0,"N/A",(G26+G33)/(F26+F33))</f>
        <v>0.23282957910807406</v>
      </c>
      <c r="G53" s="578"/>
      <c r="H53" s="577">
        <f t="shared" ref="H53" si="17">IF((H26+H33)=0,"N/A",(I26+I33)/(H26+H33))</f>
        <v>1.4514000000000001E-2</v>
      </c>
      <c r="I53" s="578"/>
      <c r="J53" s="577">
        <f t="shared" ref="J53" si="18">IF((J26+J33)=0,"N/A",(K26+K33)/(J26+J33))</f>
        <v>1.1246623485545557</v>
      </c>
      <c r="K53" s="578"/>
      <c r="L53" s="577" t="str">
        <f t="shared" ref="L53" si="19">IF((L26+L33)=0,"N/A",(M26+M33)/(L26+L33))</f>
        <v>N/A</v>
      </c>
      <c r="M53" s="578"/>
      <c r="N53" s="577" t="str">
        <f t="shared" ref="N53" si="20">IF((N26+N33)=0,"N/A",(O26+O33)/(N26+N33))</f>
        <v>N/A</v>
      </c>
      <c r="O53" s="578"/>
      <c r="P53" s="577">
        <f t="shared" ref="P53" si="21">IF((P26+P33)=0,"N/A",(Q26+Q33)/(P26+P33))</f>
        <v>0.20951499999999998</v>
      </c>
      <c r="Q53" s="578"/>
      <c r="R53" s="453">
        <f>R26+R33</f>
        <v>447789.52</v>
      </c>
      <c r="S53" s="453">
        <f>S26+S33</f>
        <v>336812.72699999996</v>
      </c>
      <c r="T53" s="454">
        <f>(S53-R53)/R53</f>
        <v>-0.24783249281939437</v>
      </c>
    </row>
    <row r="54" spans="1:21" ht="13.5" thickBot="1" x14ac:dyDescent="0.25">
      <c r="A54" s="360" t="s">
        <v>39</v>
      </c>
      <c r="B54" s="361"/>
      <c r="C54" s="361"/>
      <c r="D54" s="573">
        <f>IF((D44)=0,"N/A",E44/D44)</f>
        <v>8.3227499999999996E-2</v>
      </c>
      <c r="E54" s="574"/>
      <c r="F54" s="573">
        <f t="shared" ref="F54" si="22">IF((F44)=0,"N/A",G44/F44)</f>
        <v>0.36814889941966233</v>
      </c>
      <c r="G54" s="574"/>
      <c r="H54" s="573">
        <f t="shared" ref="H54" si="23">IF((H44)=0,"N/A",I44/H44)</f>
        <v>0.13477749999999999</v>
      </c>
      <c r="I54" s="574"/>
      <c r="J54" s="573">
        <f t="shared" ref="J54" si="24">IF((J44)=0,"N/A",K44/J44)</f>
        <v>1.0266740000000001</v>
      </c>
      <c r="K54" s="574"/>
      <c r="L54" s="573" t="str">
        <f t="shared" ref="L54" si="25">IF((L44)=0,"N/A",M44/L44)</f>
        <v>N/A</v>
      </c>
      <c r="M54" s="574"/>
      <c r="N54" s="573" t="str">
        <f t="shared" ref="N54" si="26">IF((N44)=0,"N/A",O44/N44)</f>
        <v>N/A</v>
      </c>
      <c r="O54" s="574"/>
      <c r="P54" s="573" t="str">
        <f t="shared" ref="P54" si="27">IF((P44)=0,"N/A",Q44/P44)</f>
        <v>N/A</v>
      </c>
      <c r="Q54" s="574"/>
      <c r="R54" s="362">
        <f>R44</f>
        <v>194329.22000000003</v>
      </c>
      <c r="S54" s="362">
        <f>S44</f>
        <v>70641.709000000003</v>
      </c>
      <c r="T54" s="363">
        <f>(S54-R54)/R54</f>
        <v>-0.63648436915457185</v>
      </c>
    </row>
    <row r="55" spans="1:21" ht="13.5" thickTop="1" x14ac:dyDescent="0.2">
      <c r="A55" s="364" t="s">
        <v>60</v>
      </c>
      <c r="B55" s="365"/>
      <c r="C55" s="365"/>
      <c r="D55" s="575">
        <f>E47/D47</f>
        <v>0.13377711561382596</v>
      </c>
      <c r="E55" s="576"/>
      <c r="F55" s="575">
        <f t="shared" ref="F55" si="28">G47/F47</f>
        <v>0.57113304452599001</v>
      </c>
      <c r="G55" s="576"/>
      <c r="H55" s="575">
        <f t="shared" ref="H55" si="29">I47/H47</f>
        <v>4.3028285714285713E-2</v>
      </c>
      <c r="I55" s="576"/>
      <c r="J55" s="575">
        <f t="shared" ref="J55" si="30">K47/J47</f>
        <v>1.2588184440906278</v>
      </c>
      <c r="K55" s="576"/>
      <c r="L55" s="575">
        <f t="shared" ref="L55" si="31">M47/L47</f>
        <v>0.85737745489467565</v>
      </c>
      <c r="M55" s="576"/>
      <c r="N55" s="575">
        <f t="shared" ref="N55" si="32">O47/N47</f>
        <v>0.50017790624085923</v>
      </c>
      <c r="O55" s="576"/>
      <c r="P55" s="575">
        <f t="shared" ref="P55" si="33">Q47/P47</f>
        <v>0.27231574999999997</v>
      </c>
      <c r="Q55" s="576"/>
      <c r="R55" s="453">
        <f>SUM(R52:R54)</f>
        <v>3284999.9200000004</v>
      </c>
      <c r="S55" s="453">
        <f>SUM(S52:S54)</f>
        <v>2395563.1259999997</v>
      </c>
      <c r="T55" s="454">
        <f>(S55-R55)/R55</f>
        <v>-0.27075702151006464</v>
      </c>
    </row>
    <row r="56" spans="1:21" x14ac:dyDescent="0.2">
      <c r="D56"/>
    </row>
    <row r="57" spans="1:21" x14ac:dyDescent="0.2">
      <c r="D57"/>
    </row>
    <row r="58" spans="1:21" x14ac:dyDescent="0.2">
      <c r="D58"/>
    </row>
    <row r="59" spans="1:21" x14ac:dyDescent="0.2">
      <c r="D59"/>
    </row>
    <row r="60" spans="1:21" x14ac:dyDescent="0.2">
      <c r="D60"/>
    </row>
    <row r="61" spans="1:21" x14ac:dyDescent="0.2">
      <c r="D61"/>
    </row>
    <row r="62" spans="1:21" x14ac:dyDescent="0.2">
      <c r="D62"/>
    </row>
    <row r="63" spans="1:21" x14ac:dyDescent="0.2">
      <c r="D63"/>
    </row>
    <row r="64" spans="1:21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</sheetData>
  <mergeCells count="39">
    <mergeCell ref="N55:O55"/>
    <mergeCell ref="P55:Q55"/>
    <mergeCell ref="D55:E55"/>
    <mergeCell ref="F55:G55"/>
    <mergeCell ref="H55:I55"/>
    <mergeCell ref="J55:K55"/>
    <mergeCell ref="L55:M55"/>
    <mergeCell ref="L49:M49"/>
    <mergeCell ref="J49:K49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H49:I49"/>
    <mergeCell ref="F49:G49"/>
    <mergeCell ref="C1:S1"/>
    <mergeCell ref="D52:E52"/>
    <mergeCell ref="F52:G52"/>
    <mergeCell ref="H52:I52"/>
    <mergeCell ref="J52:K52"/>
    <mergeCell ref="L52:M52"/>
    <mergeCell ref="N52:O52"/>
    <mergeCell ref="P52:Q52"/>
    <mergeCell ref="D49:E49"/>
    <mergeCell ref="C2:S2"/>
    <mergeCell ref="C3:S3"/>
    <mergeCell ref="C4:S4"/>
    <mergeCell ref="P49:Q49"/>
    <mergeCell ref="N49:O49"/>
  </mergeCells>
  <phoneticPr fontId="12" type="noConversion"/>
  <printOptions horizontalCentered="1"/>
  <pageMargins left="0.25" right="0.25" top="0.25" bottom="0.5" header="0.25" footer="0.25"/>
  <pageSetup scale="43" orientation="landscape" r:id="rId2"/>
  <headerFooter alignWithMargins="0">
    <oddFooter>&amp;LIPL Annual Report&amp;RPage &amp;P of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0"/>
  </sheetPr>
  <dimension ref="A1:AK759"/>
  <sheetViews>
    <sheetView zoomScale="80" zoomScaleNormal="80" workbookViewId="0">
      <pane xSplit="4" ySplit="17" topLeftCell="T18" activePane="bottomRight" state="frozen"/>
      <selection pane="topRight" activeCell="T22" sqref="T22"/>
      <selection pane="bottomLeft" activeCell="T22" sqref="T22"/>
      <selection pane="bottomRight" activeCell="AB33" sqref="AB33"/>
    </sheetView>
  </sheetViews>
  <sheetFormatPr defaultColWidth="9.140625" defaultRowHeight="14.25" x14ac:dyDescent="0.2"/>
  <cols>
    <col min="1" max="1" bestFit="true" customWidth="true" style="113" width="10.7109375" collapsed="false"/>
    <col min="2" max="2" customWidth="true" style="113" width="7.28515625" collapsed="false"/>
    <col min="3" max="3" customWidth="true" style="113" width="9.140625" collapsed="false"/>
    <col min="4" max="4" customWidth="true" style="113" width="14.140625" collapsed="false"/>
    <col min="5" max="5" customWidth="true" style="113" width="7.85546875" collapsed="false"/>
    <col min="6" max="6" customWidth="true" style="113" width="11.140625" collapsed="false"/>
    <col min="7" max="7" bestFit="true" customWidth="true" style="113" width="31.85546875" collapsed="false"/>
    <col min="8" max="8" bestFit="true" customWidth="true" style="113" width="32.42578125" collapsed="false"/>
    <col min="9" max="9" bestFit="true" customWidth="true" style="113" width="48.42578125" collapsed="false"/>
    <col min="10" max="10" bestFit="true" customWidth="true" style="113" width="32.7109375" collapsed="false"/>
    <col min="11" max="11" customWidth="true" style="114" width="9.28515625" collapsed="false"/>
    <col min="12" max="12" bestFit="true" customWidth="true" style="113" width="36.42578125" collapsed="false"/>
    <col min="13" max="13" customWidth="true" style="113" width="14.85546875" collapsed="false"/>
    <col min="14" max="14" customWidth="true" style="113" width="12.28515625" collapsed="false"/>
    <col min="15" max="15" customWidth="true" style="113" width="14.140625" collapsed="false"/>
    <col min="16" max="16" bestFit="true" customWidth="true" style="113" width="28.42578125" collapsed="false"/>
    <col min="17" max="17" bestFit="true" customWidth="true" style="113" width="15.5703125" collapsed="false"/>
    <col min="18" max="19" bestFit="true" customWidth="true" style="113" width="14.85546875" collapsed="false"/>
    <col min="20" max="20" customWidth="true" style="113" width="12.7109375" collapsed="false"/>
    <col min="21" max="21" customWidth="true" style="113" width="9.5703125" collapsed="false"/>
    <col min="22" max="22" customWidth="true" style="113" width="6.0" collapsed="false"/>
    <col min="23" max="23" customWidth="true" style="113" width="7.28515625" collapsed="false"/>
    <col min="24" max="24" customWidth="true" style="113" width="9.85546875" collapsed="false"/>
    <col min="25" max="25" customWidth="true" style="113" width="26.42578125" collapsed="false"/>
    <col min="26" max="26" customWidth="true" style="113" width="21.0" collapsed="false"/>
    <col min="27" max="27" customWidth="true" style="113" width="19.42578125" collapsed="false"/>
    <col min="28" max="28" bestFit="true" customWidth="true" style="113" width="15.5703125" collapsed="false"/>
    <col min="29" max="29" bestFit="true" customWidth="true" style="113" width="18.28515625" collapsed="false"/>
    <col min="30" max="30" bestFit="true" customWidth="true" style="113" width="72.0" collapsed="false"/>
    <col min="31" max="16384" style="113" width="9.140625" collapsed="false"/>
  </cols>
  <sheetData>
    <row r="1" spans="1:37" s="103" customFormat="1" ht="15.75" thickBot="1" x14ac:dyDescent="0.3">
      <c r="A1" s="75" t="s">
        <v>90</v>
      </c>
      <c r="B1" s="75" t="s">
        <v>91</v>
      </c>
      <c r="C1" s="75" t="s">
        <v>92</v>
      </c>
      <c r="D1" s="75" t="s">
        <v>93</v>
      </c>
      <c r="E1" s="75" t="s">
        <v>94</v>
      </c>
      <c r="F1" s="75" t="s">
        <v>95</v>
      </c>
      <c r="G1" s="75" t="s">
        <v>6</v>
      </c>
      <c r="H1" s="75" t="s">
        <v>78</v>
      </c>
      <c r="I1" s="75" t="s">
        <v>8</v>
      </c>
      <c r="J1" s="75" t="s">
        <v>96</v>
      </c>
      <c r="K1" s="75" t="s">
        <v>97</v>
      </c>
      <c r="L1" s="75" t="s">
        <v>98</v>
      </c>
      <c r="M1" s="75" t="s">
        <v>99</v>
      </c>
      <c r="N1" s="75" t="s">
        <v>70</v>
      </c>
      <c r="O1" s="75" t="s">
        <v>100</v>
      </c>
      <c r="P1" s="75" t="s">
        <v>69</v>
      </c>
      <c r="Q1" s="75" t="s">
        <v>68</v>
      </c>
      <c r="R1" s="75" t="s">
        <v>87</v>
      </c>
      <c r="S1" s="75" t="s">
        <v>89</v>
      </c>
      <c r="T1" s="75" t="s">
        <v>101</v>
      </c>
      <c r="U1" s="75" t="s">
        <v>102</v>
      </c>
      <c r="V1" s="75" t="s">
        <v>103</v>
      </c>
      <c r="W1" s="75" t="s">
        <v>104</v>
      </c>
      <c r="X1" s="75" t="s">
        <v>105</v>
      </c>
      <c r="Y1" s="75" t="s">
        <v>106</v>
      </c>
      <c r="Z1" s="75" t="s">
        <v>107</v>
      </c>
      <c r="AA1" s="75" t="s">
        <v>108</v>
      </c>
      <c r="AB1" s="75" t="s">
        <v>109</v>
      </c>
      <c r="AC1" s="104" t="s">
        <v>110</v>
      </c>
      <c r="AD1" s="105">
        <v>44196</v>
      </c>
    </row>
    <row r="2" spans="1:37" s="107" customFormat="1" ht="15" x14ac:dyDescent="0.2">
      <c r="A2" s="458" t="s">
        <v>111</v>
      </c>
      <c r="B2" s="459">
        <v>2020</v>
      </c>
      <c r="C2" s="459">
        <v>1</v>
      </c>
      <c r="D2" s="459">
        <v>202001</v>
      </c>
      <c r="E2" s="458" t="s">
        <v>112</v>
      </c>
      <c r="F2" s="458"/>
      <c r="G2" s="458" t="s">
        <v>32</v>
      </c>
      <c r="H2" s="458" t="s">
        <v>33</v>
      </c>
      <c r="I2" s="458" t="s">
        <v>36</v>
      </c>
      <c r="J2" s="458"/>
      <c r="K2" s="460" t="s">
        <v>113</v>
      </c>
      <c r="L2" s="458" t="s">
        <v>114</v>
      </c>
      <c r="M2" s="459">
        <v>100</v>
      </c>
      <c r="N2" s="458" t="s">
        <v>51</v>
      </c>
      <c r="O2" s="458" t="s">
        <v>115</v>
      </c>
      <c r="P2" s="458" t="s">
        <v>74</v>
      </c>
      <c r="Q2" s="461">
        <f>R2+S2</f>
        <v>16307313.16</v>
      </c>
      <c r="R2" s="462">
        <f>AB2*((MONTH(AD1))/12)</f>
        <v>16307313.16</v>
      </c>
      <c r="S2" s="461"/>
      <c r="T2" s="459">
        <v>0</v>
      </c>
      <c r="U2" s="459">
        <v>0</v>
      </c>
      <c r="V2" s="459">
        <v>0</v>
      </c>
      <c r="W2" s="459">
        <v>0</v>
      </c>
      <c r="X2" s="459">
        <v>0</v>
      </c>
      <c r="Y2" s="459">
        <v>0</v>
      </c>
      <c r="Z2" s="459">
        <v>0</v>
      </c>
      <c r="AA2" s="459">
        <v>0</v>
      </c>
      <c r="AB2" s="128">
        <v>16307313.16</v>
      </c>
      <c r="AC2" s="106"/>
      <c r="AD2" s="145" t="s">
        <v>116</v>
      </c>
      <c r="AE2" s="106"/>
      <c r="AF2" s="106"/>
      <c r="AG2" s="106"/>
      <c r="AH2" s="106"/>
      <c r="AI2" s="106"/>
      <c r="AJ2" s="106"/>
      <c r="AK2" s="106"/>
    </row>
    <row r="3" spans="1:37" s="108" customFormat="1" ht="15" x14ac:dyDescent="0.2">
      <c r="A3" s="463" t="s">
        <v>111</v>
      </c>
      <c r="B3" s="464">
        <v>2020</v>
      </c>
      <c r="C3" s="464">
        <v>1</v>
      </c>
      <c r="D3" s="464">
        <v>202001</v>
      </c>
      <c r="E3" s="463" t="s">
        <v>112</v>
      </c>
      <c r="F3" s="463"/>
      <c r="G3" s="463" t="s">
        <v>39</v>
      </c>
      <c r="H3" s="463" t="s">
        <v>40</v>
      </c>
      <c r="I3" s="463" t="s">
        <v>117</v>
      </c>
      <c r="J3" s="463"/>
      <c r="K3" s="465" t="s">
        <v>118</v>
      </c>
      <c r="L3" s="463" t="s">
        <v>119</v>
      </c>
      <c r="M3" s="464">
        <v>0.71283095723014256</v>
      </c>
      <c r="N3" s="463" t="s">
        <v>51</v>
      </c>
      <c r="O3" s="463" t="s">
        <v>115</v>
      </c>
      <c r="P3" s="463" t="s">
        <v>72</v>
      </c>
      <c r="Q3" s="466"/>
      <c r="R3" s="466"/>
      <c r="S3" s="466"/>
      <c r="T3" s="464">
        <v>0</v>
      </c>
      <c r="U3" s="464">
        <v>0</v>
      </c>
      <c r="V3" s="464">
        <v>0</v>
      </c>
      <c r="W3" s="464">
        <v>0</v>
      </c>
      <c r="X3" s="464">
        <v>0</v>
      </c>
      <c r="Y3" s="464">
        <v>0</v>
      </c>
      <c r="Z3" s="464">
        <v>0</v>
      </c>
      <c r="AA3" s="464">
        <v>0</v>
      </c>
      <c r="AB3" s="126"/>
      <c r="AD3" s="108" t="s">
        <v>120</v>
      </c>
    </row>
    <row r="4" spans="1:37" s="107" customFormat="1" ht="15" x14ac:dyDescent="0.2">
      <c r="A4" s="467" t="s">
        <v>111</v>
      </c>
      <c r="B4" s="468">
        <v>2020</v>
      </c>
      <c r="C4" s="468">
        <v>1</v>
      </c>
      <c r="D4" s="468">
        <v>202001</v>
      </c>
      <c r="E4" s="467" t="s">
        <v>112</v>
      </c>
      <c r="F4" s="467"/>
      <c r="G4" s="467" t="s">
        <v>13</v>
      </c>
      <c r="H4" s="467" t="s">
        <v>83</v>
      </c>
      <c r="I4" s="467" t="s">
        <v>15</v>
      </c>
      <c r="J4" s="467"/>
      <c r="K4" s="469" t="s">
        <v>118</v>
      </c>
      <c r="L4" s="467" t="s">
        <v>119</v>
      </c>
      <c r="M4" s="468">
        <v>0.71283095723014256</v>
      </c>
      <c r="N4" s="467" t="s">
        <v>51</v>
      </c>
      <c r="O4" s="467" t="s">
        <v>115</v>
      </c>
      <c r="P4" s="467" t="s">
        <v>72</v>
      </c>
      <c r="Q4" s="470">
        <f>(-Q9-Q8)*W4</f>
        <v>0</v>
      </c>
      <c r="R4" s="470">
        <f>Q4-S4</f>
        <v>0</v>
      </c>
      <c r="S4" s="470">
        <f>-X4*(S9+S8)/X9</f>
        <v>0</v>
      </c>
      <c r="T4" s="468">
        <v>0</v>
      </c>
      <c r="U4" s="468">
        <v>0</v>
      </c>
      <c r="V4" s="468">
        <v>0</v>
      </c>
      <c r="W4" s="468">
        <v>0.5</v>
      </c>
      <c r="X4" s="468">
        <v>141000</v>
      </c>
      <c r="Y4" s="468">
        <v>0</v>
      </c>
      <c r="Z4" s="468">
        <v>0</v>
      </c>
      <c r="AA4" s="468">
        <v>0</v>
      </c>
      <c r="AB4" s="127"/>
      <c r="AC4" s="109"/>
      <c r="AD4" s="109" t="s">
        <v>121</v>
      </c>
      <c r="AE4" s="109"/>
      <c r="AF4" s="109"/>
      <c r="AG4" s="109"/>
      <c r="AH4" s="109"/>
      <c r="AI4" s="109"/>
      <c r="AJ4" s="109"/>
      <c r="AK4" s="109"/>
    </row>
    <row r="5" spans="1:37" s="107" customFormat="1" ht="15" x14ac:dyDescent="0.2">
      <c r="A5" s="467" t="s">
        <v>111</v>
      </c>
      <c r="B5" s="468">
        <v>2020</v>
      </c>
      <c r="C5" s="468">
        <v>1</v>
      </c>
      <c r="D5" s="468">
        <v>202001</v>
      </c>
      <c r="E5" s="467" t="s">
        <v>112</v>
      </c>
      <c r="F5" s="467"/>
      <c r="G5" s="467" t="s">
        <v>13</v>
      </c>
      <c r="H5" s="467" t="s">
        <v>84</v>
      </c>
      <c r="I5" s="467" t="s">
        <v>27</v>
      </c>
      <c r="J5" s="467"/>
      <c r="K5" s="469" t="s">
        <v>122</v>
      </c>
      <c r="L5" s="467" t="s">
        <v>123</v>
      </c>
      <c r="M5" s="468">
        <v>0.86486486486486491</v>
      </c>
      <c r="N5" s="467" t="s">
        <v>51</v>
      </c>
      <c r="O5" s="467" t="s">
        <v>115</v>
      </c>
      <c r="P5" s="467" t="s">
        <v>72</v>
      </c>
      <c r="Q5" s="470">
        <f>-W5*(Q9+Q8)</f>
        <v>0</v>
      </c>
      <c r="R5" s="470">
        <f>Q5-S5</f>
        <v>0</v>
      </c>
      <c r="S5" s="470">
        <f>-X5*(S9+S8)/X9</f>
        <v>0</v>
      </c>
      <c r="T5" s="468">
        <v>0</v>
      </c>
      <c r="U5" s="468">
        <v>0</v>
      </c>
      <c r="V5" s="468">
        <v>0</v>
      </c>
      <c r="W5" s="468">
        <v>0.4</v>
      </c>
      <c r="X5" s="468">
        <v>20000</v>
      </c>
      <c r="Y5" s="468">
        <v>0</v>
      </c>
      <c r="Z5" s="468">
        <v>0</v>
      </c>
      <c r="AA5" s="468">
        <v>0</v>
      </c>
      <c r="AB5" s="127"/>
      <c r="AC5" s="109"/>
      <c r="AD5" s="109" t="s">
        <v>121</v>
      </c>
      <c r="AE5" s="109"/>
      <c r="AF5" s="109"/>
      <c r="AG5" s="109"/>
      <c r="AH5" s="109"/>
      <c r="AI5" s="109"/>
      <c r="AJ5" s="109"/>
      <c r="AK5" s="109"/>
    </row>
    <row r="6" spans="1:37" s="107" customFormat="1" ht="15" x14ac:dyDescent="0.2">
      <c r="A6" s="467" t="s">
        <v>111</v>
      </c>
      <c r="B6" s="468">
        <v>2020</v>
      </c>
      <c r="C6" s="468">
        <v>1</v>
      </c>
      <c r="D6" s="468">
        <v>202001</v>
      </c>
      <c r="E6" s="467" t="s">
        <v>112</v>
      </c>
      <c r="F6" s="467"/>
      <c r="G6" s="467" t="s">
        <v>13</v>
      </c>
      <c r="H6" s="467" t="s">
        <v>84</v>
      </c>
      <c r="I6" s="467" t="s">
        <v>28</v>
      </c>
      <c r="J6" s="467"/>
      <c r="K6" s="471" t="s">
        <v>124</v>
      </c>
      <c r="L6" s="467" t="s">
        <v>125</v>
      </c>
      <c r="M6" s="468">
        <v>0.8</v>
      </c>
      <c r="N6" s="467" t="s">
        <v>51</v>
      </c>
      <c r="O6" s="467" t="s">
        <v>115</v>
      </c>
      <c r="P6" s="467" t="s">
        <v>72</v>
      </c>
      <c r="Q6" s="470">
        <f>-W6*(Q9+Q8)</f>
        <v>0</v>
      </c>
      <c r="R6" s="470">
        <f>Q6-S6</f>
        <v>0</v>
      </c>
      <c r="S6" s="470">
        <f>-X6*(S9+S8)/X9</f>
        <v>0</v>
      </c>
      <c r="T6" s="468">
        <v>0</v>
      </c>
      <c r="U6" s="468">
        <v>0</v>
      </c>
      <c r="V6" s="468">
        <v>0</v>
      </c>
      <c r="W6" s="468">
        <v>0.1</v>
      </c>
      <c r="X6" s="468">
        <v>22000</v>
      </c>
      <c r="Y6" s="468">
        <v>0</v>
      </c>
      <c r="Z6" s="468">
        <v>0</v>
      </c>
      <c r="AA6" s="468">
        <v>0</v>
      </c>
      <c r="AB6" s="127"/>
      <c r="AC6" s="109"/>
      <c r="AD6" s="109" t="s">
        <v>121</v>
      </c>
      <c r="AE6" s="109"/>
      <c r="AF6" s="109"/>
      <c r="AG6" s="109"/>
      <c r="AH6" s="109"/>
      <c r="AI6" s="109"/>
      <c r="AJ6" s="109"/>
      <c r="AK6" s="109"/>
    </row>
    <row r="7" spans="1:37" s="107" customFormat="1" ht="15.75" thickBot="1" x14ac:dyDescent="0.25">
      <c r="A7" s="467" t="s">
        <v>111</v>
      </c>
      <c r="B7" s="468">
        <v>2020</v>
      </c>
      <c r="C7" s="468">
        <v>1</v>
      </c>
      <c r="D7" s="468">
        <v>202001</v>
      </c>
      <c r="E7" s="467" t="s">
        <v>112</v>
      </c>
      <c r="F7" s="467"/>
      <c r="G7" s="467" t="s">
        <v>32</v>
      </c>
      <c r="H7" s="467" t="s">
        <v>33</v>
      </c>
      <c r="I7" s="467" t="s">
        <v>34</v>
      </c>
      <c r="J7" s="467"/>
      <c r="K7" s="469" t="s">
        <v>126</v>
      </c>
      <c r="L7" s="467" t="s">
        <v>127</v>
      </c>
      <c r="M7" s="472">
        <v>1</v>
      </c>
      <c r="N7" s="467" t="s">
        <v>51</v>
      </c>
      <c r="O7" s="467" t="s">
        <v>115</v>
      </c>
      <c r="P7" s="467" t="s">
        <v>72</v>
      </c>
      <c r="Q7" s="473">
        <f>-W7*Q9</f>
        <v>0</v>
      </c>
      <c r="R7" s="470">
        <v>0</v>
      </c>
      <c r="S7" s="473">
        <v>0</v>
      </c>
      <c r="T7" s="468">
        <v>0</v>
      </c>
      <c r="U7" s="468">
        <v>0</v>
      </c>
      <c r="V7" s="468">
        <v>0</v>
      </c>
      <c r="W7" s="468">
        <v>0</v>
      </c>
      <c r="X7" s="468">
        <v>0</v>
      </c>
      <c r="Y7" s="468">
        <v>0</v>
      </c>
      <c r="Z7" s="468">
        <v>0</v>
      </c>
      <c r="AA7" s="468">
        <v>0</v>
      </c>
      <c r="AB7" s="127"/>
      <c r="AC7" s="109"/>
      <c r="AD7" s="109" t="s">
        <v>121</v>
      </c>
      <c r="AE7" s="109"/>
      <c r="AF7" s="109"/>
      <c r="AG7" s="109"/>
      <c r="AH7" s="109"/>
      <c r="AI7" s="109"/>
      <c r="AJ7" s="109"/>
      <c r="AK7" s="109"/>
    </row>
    <row r="8" spans="1:37" s="107" customFormat="1" ht="16.5" thickTop="1" thickBot="1" x14ac:dyDescent="0.25">
      <c r="A8" s="474" t="s">
        <v>128</v>
      </c>
      <c r="B8" s="475">
        <v>2020</v>
      </c>
      <c r="C8" s="475">
        <v>1</v>
      </c>
      <c r="D8" s="475">
        <v>202001</v>
      </c>
      <c r="E8" s="474" t="s">
        <v>112</v>
      </c>
      <c r="F8" s="474"/>
      <c r="G8" s="474" t="s">
        <v>39</v>
      </c>
      <c r="H8" s="474" t="s">
        <v>40</v>
      </c>
      <c r="I8" s="474" t="s">
        <v>117</v>
      </c>
      <c r="J8" s="474"/>
      <c r="K8" s="476" t="s">
        <v>129</v>
      </c>
      <c r="L8" s="474" t="s">
        <v>130</v>
      </c>
      <c r="M8" s="475">
        <v>83</v>
      </c>
      <c r="N8" s="474" t="s">
        <v>51</v>
      </c>
      <c r="O8" s="474" t="s">
        <v>115</v>
      </c>
      <c r="P8" s="477" t="s">
        <v>72</v>
      </c>
      <c r="Q8" s="110">
        <v>0</v>
      </c>
      <c r="R8" s="478">
        <f>Q8-S8</f>
        <v>0</v>
      </c>
      <c r="S8" s="110">
        <v>0</v>
      </c>
      <c r="T8" s="479"/>
      <c r="U8" s="475"/>
      <c r="V8" s="475"/>
      <c r="W8" s="475"/>
      <c r="X8" s="475">
        <f>SUM(X4:X7)</f>
        <v>183000</v>
      </c>
      <c r="Y8" s="475"/>
      <c r="Z8" s="475"/>
      <c r="AA8" s="475"/>
      <c r="AB8" s="127"/>
      <c r="AC8" s="111" t="s">
        <v>131</v>
      </c>
      <c r="AD8" s="111" t="s">
        <v>121</v>
      </c>
      <c r="AE8" s="111"/>
      <c r="AF8" s="111"/>
      <c r="AG8" s="111"/>
      <c r="AH8" s="111"/>
      <c r="AI8" s="111"/>
      <c r="AJ8" s="111"/>
      <c r="AK8" s="111"/>
    </row>
    <row r="9" spans="1:37" s="107" customFormat="1" ht="16.5" thickTop="1" thickBot="1" x14ac:dyDescent="0.25">
      <c r="A9" s="474" t="s">
        <v>128</v>
      </c>
      <c r="B9" s="475">
        <v>2020</v>
      </c>
      <c r="C9" s="475">
        <v>1</v>
      </c>
      <c r="D9" s="475">
        <v>202001</v>
      </c>
      <c r="E9" s="474" t="s">
        <v>112</v>
      </c>
      <c r="F9" s="474"/>
      <c r="G9" s="474" t="s">
        <v>39</v>
      </c>
      <c r="H9" s="474" t="s">
        <v>40</v>
      </c>
      <c r="I9" s="474" t="s">
        <v>117</v>
      </c>
      <c r="J9" s="474"/>
      <c r="K9" s="476" t="s">
        <v>129</v>
      </c>
      <c r="L9" s="474" t="s">
        <v>130</v>
      </c>
      <c r="M9" s="475">
        <v>83</v>
      </c>
      <c r="N9" s="474" t="s">
        <v>51</v>
      </c>
      <c r="O9" s="474" t="s">
        <v>115</v>
      </c>
      <c r="P9" s="477" t="s">
        <v>71</v>
      </c>
      <c r="Q9" s="110">
        <v>0</v>
      </c>
      <c r="R9" s="478">
        <f>Q9-S9</f>
        <v>0</v>
      </c>
      <c r="S9" s="110">
        <v>0</v>
      </c>
      <c r="T9" s="479"/>
      <c r="U9" s="475"/>
      <c r="V9" s="475"/>
      <c r="W9" s="475"/>
      <c r="X9" s="475">
        <f>SUM(X4:X7)</f>
        <v>183000</v>
      </c>
      <c r="Y9" s="475"/>
      <c r="Z9" s="475"/>
      <c r="AA9" s="475"/>
      <c r="AB9" s="127"/>
      <c r="AC9" s="111" t="s">
        <v>131</v>
      </c>
      <c r="AD9" s="111" t="s">
        <v>121</v>
      </c>
      <c r="AE9" s="111"/>
      <c r="AF9" s="111"/>
      <c r="AG9" s="111"/>
      <c r="AH9" s="111"/>
      <c r="AI9" s="111"/>
      <c r="AJ9" s="111"/>
      <c r="AK9" s="111"/>
    </row>
    <row r="10" spans="1:37" s="107" customFormat="1" ht="15.75" thickTop="1" x14ac:dyDescent="0.2">
      <c r="A10" s="480" t="s">
        <v>132</v>
      </c>
      <c r="B10" s="481">
        <v>2020</v>
      </c>
      <c r="C10" s="481">
        <v>1</v>
      </c>
      <c r="D10" s="481">
        <v>202001</v>
      </c>
      <c r="E10" s="480" t="s">
        <v>112</v>
      </c>
      <c r="F10" s="480" t="s">
        <v>115</v>
      </c>
      <c r="G10" s="480" t="s">
        <v>39</v>
      </c>
      <c r="H10" s="480" t="s">
        <v>40</v>
      </c>
      <c r="I10" s="480" t="s">
        <v>43</v>
      </c>
      <c r="J10" s="480" t="s">
        <v>115</v>
      </c>
      <c r="K10" s="482" t="s">
        <v>133</v>
      </c>
      <c r="L10" s="480" t="s">
        <v>134</v>
      </c>
      <c r="M10" s="481">
        <v>83</v>
      </c>
      <c r="N10" s="480" t="s">
        <v>51</v>
      </c>
      <c r="O10" s="480" t="s">
        <v>115</v>
      </c>
      <c r="P10" s="483" t="s">
        <v>72</v>
      </c>
      <c r="Q10" s="268">
        <v>-2014296.38</v>
      </c>
      <c r="R10" s="484">
        <v>-1639769</v>
      </c>
      <c r="S10" s="268">
        <v>-374527.38</v>
      </c>
      <c r="T10" s="485">
        <v>0</v>
      </c>
      <c r="U10" s="481">
        <v>0</v>
      </c>
      <c r="V10" s="481">
        <v>0</v>
      </c>
      <c r="W10" s="481">
        <v>0</v>
      </c>
      <c r="X10" s="481">
        <v>0</v>
      </c>
      <c r="Y10" s="481">
        <v>0</v>
      </c>
      <c r="Z10" s="481">
        <v>0</v>
      </c>
      <c r="AA10" s="481">
        <v>0</v>
      </c>
      <c r="AB10" s="127"/>
      <c r="AC10" s="267"/>
      <c r="AD10" s="267" t="s">
        <v>135</v>
      </c>
      <c r="AE10" s="267"/>
      <c r="AF10" s="267"/>
      <c r="AG10" s="267"/>
      <c r="AH10" s="267"/>
      <c r="AI10" s="267"/>
      <c r="AJ10" s="267"/>
      <c r="AK10" s="267"/>
    </row>
    <row r="11" spans="1:37" s="112" customFormat="1" ht="15" x14ac:dyDescent="0.2">
      <c r="A11" s="486" t="s">
        <v>132</v>
      </c>
      <c r="B11" s="487">
        <v>2020</v>
      </c>
      <c r="C11" s="487">
        <v>1</v>
      </c>
      <c r="D11" s="487">
        <v>202001</v>
      </c>
      <c r="E11" s="486" t="s">
        <v>112</v>
      </c>
      <c r="F11" s="486"/>
      <c r="G11" s="486" t="s">
        <v>13</v>
      </c>
      <c r="H11" s="486" t="s">
        <v>83</v>
      </c>
      <c r="I11" s="486" t="s">
        <v>15</v>
      </c>
      <c r="J11" s="486"/>
      <c r="K11" s="488"/>
      <c r="L11" s="486"/>
      <c r="M11" s="487"/>
      <c r="N11" s="486" t="s">
        <v>51</v>
      </c>
      <c r="O11" s="486"/>
      <c r="P11" s="489" t="s">
        <v>71</v>
      </c>
      <c r="Q11" s="490">
        <v>0</v>
      </c>
      <c r="R11" s="490">
        <v>0</v>
      </c>
      <c r="S11" s="490">
        <v>0</v>
      </c>
      <c r="T11" s="487">
        <v>0</v>
      </c>
      <c r="U11" s="487">
        <v>0</v>
      </c>
      <c r="V11" s="487">
        <v>0</v>
      </c>
      <c r="W11" s="487">
        <v>0</v>
      </c>
      <c r="X11" s="487">
        <v>0</v>
      </c>
      <c r="Y11" s="487">
        <v>0</v>
      </c>
      <c r="Z11" s="487">
        <v>0</v>
      </c>
      <c r="AA11" s="487">
        <v>0</v>
      </c>
      <c r="AB11" s="126"/>
      <c r="AD11" s="112" t="s">
        <v>136</v>
      </c>
    </row>
    <row r="12" spans="1:37" s="112" customFormat="1" ht="15" x14ac:dyDescent="0.2">
      <c r="A12" s="486" t="s">
        <v>132</v>
      </c>
      <c r="B12" s="487">
        <v>2020</v>
      </c>
      <c r="C12" s="487">
        <v>1</v>
      </c>
      <c r="D12" s="487">
        <v>202001</v>
      </c>
      <c r="E12" s="486" t="s">
        <v>112</v>
      </c>
      <c r="F12" s="486"/>
      <c r="G12" s="486" t="s">
        <v>13</v>
      </c>
      <c r="H12" s="486" t="s">
        <v>83</v>
      </c>
      <c r="I12" s="486" t="s">
        <v>15</v>
      </c>
      <c r="J12" s="486"/>
      <c r="K12" s="488"/>
      <c r="L12" s="486"/>
      <c r="M12" s="487"/>
      <c r="N12" s="486" t="s">
        <v>51</v>
      </c>
      <c r="O12" s="486"/>
      <c r="P12" s="489" t="s">
        <v>72</v>
      </c>
      <c r="Q12" s="490">
        <v>0</v>
      </c>
      <c r="R12" s="490">
        <v>0</v>
      </c>
      <c r="S12" s="490">
        <v>0</v>
      </c>
      <c r="T12" s="487">
        <v>0</v>
      </c>
      <c r="U12" s="487">
        <v>0</v>
      </c>
      <c r="V12" s="487">
        <v>0</v>
      </c>
      <c r="W12" s="487">
        <v>0</v>
      </c>
      <c r="X12" s="487">
        <v>0</v>
      </c>
      <c r="Y12" s="487">
        <v>0</v>
      </c>
      <c r="Z12" s="487">
        <v>0</v>
      </c>
      <c r="AA12" s="487">
        <v>0</v>
      </c>
      <c r="AB12" s="126"/>
      <c r="AD12" s="112" t="s">
        <v>136</v>
      </c>
    </row>
    <row r="13" spans="1:37" s="112" customFormat="1" ht="15" x14ac:dyDescent="0.2">
      <c r="A13" s="486" t="s">
        <v>132</v>
      </c>
      <c r="B13" s="487">
        <v>2020</v>
      </c>
      <c r="C13" s="487">
        <v>1</v>
      </c>
      <c r="D13" s="487">
        <v>202001</v>
      </c>
      <c r="E13" s="486" t="s">
        <v>112</v>
      </c>
      <c r="F13" s="486"/>
      <c r="G13" s="486" t="s">
        <v>13</v>
      </c>
      <c r="H13" s="486" t="s">
        <v>83</v>
      </c>
      <c r="I13" s="486" t="s">
        <v>15</v>
      </c>
      <c r="J13" s="486"/>
      <c r="K13" s="488"/>
      <c r="L13" s="486"/>
      <c r="M13" s="487"/>
      <c r="N13" s="486" t="s">
        <v>51</v>
      </c>
      <c r="O13" s="486"/>
      <c r="P13" s="489" t="s">
        <v>73</v>
      </c>
      <c r="Q13" s="490">
        <v>0</v>
      </c>
      <c r="R13" s="490">
        <v>0</v>
      </c>
      <c r="S13" s="490">
        <v>0</v>
      </c>
      <c r="T13" s="487">
        <v>0</v>
      </c>
      <c r="U13" s="487">
        <v>0</v>
      </c>
      <c r="V13" s="487">
        <v>0</v>
      </c>
      <c r="W13" s="487">
        <v>0</v>
      </c>
      <c r="X13" s="487">
        <v>0</v>
      </c>
      <c r="Y13" s="487">
        <v>0</v>
      </c>
      <c r="Z13" s="487">
        <v>0</v>
      </c>
      <c r="AA13" s="487">
        <v>0</v>
      </c>
      <c r="AB13" s="126"/>
      <c r="AD13" s="112" t="s">
        <v>136</v>
      </c>
    </row>
    <row r="14" spans="1:37" s="112" customFormat="1" ht="15" x14ac:dyDescent="0.2">
      <c r="A14" s="486" t="s">
        <v>132</v>
      </c>
      <c r="B14" s="487">
        <v>2020</v>
      </c>
      <c r="C14" s="487">
        <v>1</v>
      </c>
      <c r="D14" s="487">
        <v>202001</v>
      </c>
      <c r="E14" s="486" t="s">
        <v>112</v>
      </c>
      <c r="F14" s="486"/>
      <c r="G14" s="486" t="s">
        <v>13</v>
      </c>
      <c r="H14" s="486" t="s">
        <v>83</v>
      </c>
      <c r="I14" s="486" t="s">
        <v>15</v>
      </c>
      <c r="J14" s="486"/>
      <c r="K14" s="488"/>
      <c r="L14" s="486"/>
      <c r="M14" s="487"/>
      <c r="N14" s="486" t="s">
        <v>51</v>
      </c>
      <c r="O14" s="486"/>
      <c r="P14" s="489" t="s">
        <v>74</v>
      </c>
      <c r="Q14" s="490">
        <v>0</v>
      </c>
      <c r="R14" s="490">
        <v>0</v>
      </c>
      <c r="S14" s="490">
        <v>0</v>
      </c>
      <c r="T14" s="487">
        <v>0</v>
      </c>
      <c r="U14" s="487">
        <v>0</v>
      </c>
      <c r="V14" s="487">
        <v>0</v>
      </c>
      <c r="W14" s="487">
        <v>0</v>
      </c>
      <c r="X14" s="487">
        <v>0</v>
      </c>
      <c r="Y14" s="487">
        <v>0</v>
      </c>
      <c r="Z14" s="487">
        <v>0</v>
      </c>
      <c r="AA14" s="487">
        <v>0</v>
      </c>
      <c r="AB14" s="126"/>
      <c r="AD14" s="112" t="s">
        <v>136</v>
      </c>
    </row>
    <row r="15" spans="1:37" s="112" customFormat="1" ht="15" x14ac:dyDescent="0.2">
      <c r="A15" s="486" t="s">
        <v>132</v>
      </c>
      <c r="B15" s="487">
        <v>2020</v>
      </c>
      <c r="C15" s="487">
        <v>1</v>
      </c>
      <c r="D15" s="487">
        <v>202001</v>
      </c>
      <c r="E15" s="486" t="s">
        <v>112</v>
      </c>
      <c r="F15" s="486"/>
      <c r="G15" s="486" t="s">
        <v>13</v>
      </c>
      <c r="H15" s="486" t="s">
        <v>83</v>
      </c>
      <c r="I15" s="486" t="s">
        <v>15</v>
      </c>
      <c r="J15" s="486"/>
      <c r="K15" s="488"/>
      <c r="L15" s="486"/>
      <c r="M15" s="487"/>
      <c r="N15" s="486" t="s">
        <v>51</v>
      </c>
      <c r="O15" s="486"/>
      <c r="P15" s="489" t="s">
        <v>75</v>
      </c>
      <c r="Q15" s="490">
        <v>0</v>
      </c>
      <c r="R15" s="490">
        <v>0</v>
      </c>
      <c r="S15" s="490">
        <v>0</v>
      </c>
      <c r="T15" s="487">
        <v>0</v>
      </c>
      <c r="U15" s="487">
        <v>0</v>
      </c>
      <c r="V15" s="487">
        <v>0</v>
      </c>
      <c r="W15" s="487">
        <v>0</v>
      </c>
      <c r="X15" s="487">
        <v>0</v>
      </c>
      <c r="Y15" s="487">
        <v>0</v>
      </c>
      <c r="Z15" s="487">
        <v>0</v>
      </c>
      <c r="AA15" s="487">
        <v>0</v>
      </c>
      <c r="AB15" s="126"/>
      <c r="AD15" s="112" t="s">
        <v>136</v>
      </c>
    </row>
    <row r="16" spans="1:37" s="112" customFormat="1" ht="15" x14ac:dyDescent="0.2">
      <c r="A16" s="486" t="s">
        <v>132</v>
      </c>
      <c r="B16" s="487">
        <v>2020</v>
      </c>
      <c r="C16" s="487">
        <v>1</v>
      </c>
      <c r="D16" s="487">
        <v>202001</v>
      </c>
      <c r="E16" s="486" t="s">
        <v>112</v>
      </c>
      <c r="F16" s="486"/>
      <c r="G16" s="486" t="s">
        <v>13</v>
      </c>
      <c r="H16" s="486" t="s">
        <v>83</v>
      </c>
      <c r="I16" s="486" t="s">
        <v>15</v>
      </c>
      <c r="J16" s="486"/>
      <c r="K16" s="488"/>
      <c r="L16" s="486"/>
      <c r="M16" s="487"/>
      <c r="N16" s="486" t="s">
        <v>51</v>
      </c>
      <c r="O16" s="486"/>
      <c r="P16" s="489" t="s">
        <v>76</v>
      </c>
      <c r="Q16" s="490">
        <v>0</v>
      </c>
      <c r="R16" s="490">
        <v>0</v>
      </c>
      <c r="S16" s="490">
        <v>0</v>
      </c>
      <c r="T16" s="487">
        <v>0</v>
      </c>
      <c r="U16" s="487">
        <v>0</v>
      </c>
      <c r="V16" s="487">
        <v>0</v>
      </c>
      <c r="W16" s="487">
        <v>0</v>
      </c>
      <c r="X16" s="487">
        <v>0</v>
      </c>
      <c r="Y16" s="487">
        <v>0</v>
      </c>
      <c r="Z16" s="487">
        <v>0</v>
      </c>
      <c r="AA16" s="487">
        <v>0</v>
      </c>
      <c r="AB16" s="126"/>
      <c r="AD16" s="112" t="s">
        <v>136</v>
      </c>
    </row>
    <row r="17" spans="1:30" s="112" customFormat="1" ht="15" x14ac:dyDescent="0.2">
      <c r="A17" s="491" t="s">
        <v>132</v>
      </c>
      <c r="B17" s="492">
        <v>2020</v>
      </c>
      <c r="C17" s="492">
        <v>1</v>
      </c>
      <c r="D17" s="492">
        <v>202001</v>
      </c>
      <c r="E17" s="491" t="s">
        <v>112</v>
      </c>
      <c r="F17" s="491"/>
      <c r="G17" s="491" t="s">
        <v>13</v>
      </c>
      <c r="H17" s="491" t="s">
        <v>83</v>
      </c>
      <c r="I17" s="491" t="s">
        <v>15</v>
      </c>
      <c r="J17" s="491"/>
      <c r="K17" s="493"/>
      <c r="L17" s="491"/>
      <c r="M17" s="492"/>
      <c r="N17" s="491" t="s">
        <v>51</v>
      </c>
      <c r="O17" s="491"/>
      <c r="P17" s="494" t="s">
        <v>77</v>
      </c>
      <c r="Q17" s="495">
        <v>0</v>
      </c>
      <c r="R17" s="495">
        <v>0</v>
      </c>
      <c r="S17" s="495">
        <v>0</v>
      </c>
      <c r="T17" s="492">
        <v>0</v>
      </c>
      <c r="U17" s="492">
        <v>0</v>
      </c>
      <c r="V17" s="492">
        <v>0</v>
      </c>
      <c r="W17" s="492">
        <v>0</v>
      </c>
      <c r="X17" s="492">
        <v>0</v>
      </c>
      <c r="Y17" s="492">
        <v>0</v>
      </c>
      <c r="Z17" s="492">
        <v>0</v>
      </c>
      <c r="AA17" s="492">
        <v>0</v>
      </c>
      <c r="AB17" s="126"/>
      <c r="AD17" s="112" t="s">
        <v>136</v>
      </c>
    </row>
    <row r="18" spans="1:30" ht="15" x14ac:dyDescent="0.2">
      <c r="A18" s="383" t="s">
        <v>137</v>
      </c>
      <c r="B18" s="496">
        <v>2020</v>
      </c>
      <c r="C18" s="496">
        <v>1</v>
      </c>
      <c r="D18" s="496">
        <v>202001</v>
      </c>
      <c r="E18" s="383" t="s">
        <v>112</v>
      </c>
      <c r="F18" s="383" t="s">
        <v>115</v>
      </c>
      <c r="G18" s="383" t="s">
        <v>13</v>
      </c>
      <c r="H18" s="383" t="s">
        <v>83</v>
      </c>
      <c r="I18" s="383" t="s">
        <v>15</v>
      </c>
      <c r="J18" s="383" t="s">
        <v>115</v>
      </c>
      <c r="K18" s="383" t="s">
        <v>118</v>
      </c>
      <c r="L18" s="383" t="s">
        <v>119</v>
      </c>
      <c r="M18" s="496">
        <v>0</v>
      </c>
      <c r="N18" s="383" t="s">
        <v>79</v>
      </c>
      <c r="O18" s="383" t="s">
        <v>115</v>
      </c>
      <c r="P18" s="383" t="s">
        <v>71</v>
      </c>
      <c r="Q18" s="497">
        <v>30500</v>
      </c>
      <c r="R18" s="497">
        <v>30000</v>
      </c>
      <c r="S18" s="497">
        <v>500</v>
      </c>
      <c r="T18" s="496">
        <v>0</v>
      </c>
      <c r="U18" s="496">
        <v>0</v>
      </c>
      <c r="V18" s="496">
        <v>0</v>
      </c>
      <c r="W18" s="496">
        <v>0</v>
      </c>
      <c r="X18" s="496">
        <v>0</v>
      </c>
      <c r="Y18" s="496">
        <v>0</v>
      </c>
      <c r="Z18" s="496">
        <v>0</v>
      </c>
      <c r="AA18" s="496">
        <v>0</v>
      </c>
    </row>
    <row r="19" spans="1:30" ht="15" x14ac:dyDescent="0.2">
      <c r="A19" s="383" t="s">
        <v>137</v>
      </c>
      <c r="B19" s="496">
        <v>2020</v>
      </c>
      <c r="C19" s="496">
        <v>1</v>
      </c>
      <c r="D19" s="496">
        <v>202001</v>
      </c>
      <c r="E19" s="383" t="s">
        <v>112</v>
      </c>
      <c r="F19" s="383" t="s">
        <v>115</v>
      </c>
      <c r="G19" s="383" t="s">
        <v>13</v>
      </c>
      <c r="H19" s="383" t="s">
        <v>83</v>
      </c>
      <c r="I19" s="383" t="s">
        <v>15</v>
      </c>
      <c r="J19" s="383" t="s">
        <v>115</v>
      </c>
      <c r="K19" s="383" t="s">
        <v>118</v>
      </c>
      <c r="L19" s="383" t="s">
        <v>119</v>
      </c>
      <c r="M19" s="496">
        <v>0</v>
      </c>
      <c r="N19" s="383" t="s">
        <v>79</v>
      </c>
      <c r="O19" s="383" t="s">
        <v>115</v>
      </c>
      <c r="P19" s="383" t="s">
        <v>72</v>
      </c>
      <c r="Q19" s="497">
        <v>1045707.31</v>
      </c>
      <c r="R19" s="497">
        <v>966511.94</v>
      </c>
      <c r="S19" s="497">
        <v>79195.37</v>
      </c>
      <c r="T19" s="496">
        <v>0</v>
      </c>
      <c r="U19" s="496">
        <v>0</v>
      </c>
      <c r="V19" s="496">
        <v>0</v>
      </c>
      <c r="W19" s="496">
        <v>0</v>
      </c>
      <c r="X19" s="496">
        <v>0</v>
      </c>
      <c r="Y19" s="496">
        <v>0</v>
      </c>
      <c r="Z19" s="496">
        <v>0</v>
      </c>
      <c r="AA19" s="496">
        <v>0</v>
      </c>
    </row>
    <row r="20" spans="1:30" ht="15" x14ac:dyDescent="0.2">
      <c r="A20" s="383" t="s">
        <v>137</v>
      </c>
      <c r="B20" s="496">
        <v>2020</v>
      </c>
      <c r="C20" s="496">
        <v>1</v>
      </c>
      <c r="D20" s="496">
        <v>202001</v>
      </c>
      <c r="E20" s="383" t="s">
        <v>112</v>
      </c>
      <c r="F20" s="383" t="s">
        <v>115</v>
      </c>
      <c r="G20" s="383" t="s">
        <v>13</v>
      </c>
      <c r="H20" s="383" t="s">
        <v>83</v>
      </c>
      <c r="I20" s="383" t="s">
        <v>15</v>
      </c>
      <c r="J20" s="383" t="s">
        <v>115</v>
      </c>
      <c r="K20" s="383" t="s">
        <v>118</v>
      </c>
      <c r="L20" s="383" t="s">
        <v>119</v>
      </c>
      <c r="M20" s="496">
        <v>0</v>
      </c>
      <c r="N20" s="383" t="s">
        <v>79</v>
      </c>
      <c r="O20" s="383" t="s">
        <v>115</v>
      </c>
      <c r="P20" s="383" t="s">
        <v>73</v>
      </c>
      <c r="Q20" s="497">
        <v>500000</v>
      </c>
      <c r="R20" s="497">
        <v>475000</v>
      </c>
      <c r="S20" s="497">
        <v>25000</v>
      </c>
      <c r="T20" s="496">
        <v>0</v>
      </c>
      <c r="U20" s="496">
        <v>0</v>
      </c>
      <c r="V20" s="496">
        <v>0</v>
      </c>
      <c r="W20" s="496">
        <v>0</v>
      </c>
      <c r="X20" s="496">
        <v>0</v>
      </c>
      <c r="Y20" s="496">
        <v>0</v>
      </c>
      <c r="Z20" s="496">
        <v>0</v>
      </c>
      <c r="AA20" s="496">
        <v>0</v>
      </c>
    </row>
    <row r="21" spans="1:30" ht="15" x14ac:dyDescent="0.2">
      <c r="A21" s="383" t="s">
        <v>137</v>
      </c>
      <c r="B21" s="496">
        <v>2020</v>
      </c>
      <c r="C21" s="496">
        <v>1</v>
      </c>
      <c r="D21" s="496">
        <v>202001</v>
      </c>
      <c r="E21" s="383" t="s">
        <v>112</v>
      </c>
      <c r="F21" s="383" t="s">
        <v>115</v>
      </c>
      <c r="G21" s="383" t="s">
        <v>13</v>
      </c>
      <c r="H21" s="383" t="s">
        <v>83</v>
      </c>
      <c r="I21" s="383" t="s">
        <v>15</v>
      </c>
      <c r="J21" s="383" t="s">
        <v>115</v>
      </c>
      <c r="K21" s="383" t="s">
        <v>118</v>
      </c>
      <c r="L21" s="383" t="s">
        <v>119</v>
      </c>
      <c r="M21" s="496">
        <v>0</v>
      </c>
      <c r="N21" s="383" t="s">
        <v>79</v>
      </c>
      <c r="O21" s="383" t="s">
        <v>115</v>
      </c>
      <c r="P21" s="383" t="s">
        <v>74</v>
      </c>
      <c r="Q21" s="497">
        <v>1722350</v>
      </c>
      <c r="R21" s="497">
        <v>1363379.63</v>
      </c>
      <c r="S21" s="497">
        <v>358970.37</v>
      </c>
      <c r="T21" s="496">
        <v>0</v>
      </c>
      <c r="U21" s="496">
        <v>0</v>
      </c>
      <c r="V21" s="496">
        <v>0</v>
      </c>
      <c r="W21" s="496">
        <v>0</v>
      </c>
      <c r="X21" s="496">
        <v>0</v>
      </c>
      <c r="Y21" s="496">
        <v>0</v>
      </c>
      <c r="Z21" s="496">
        <v>0</v>
      </c>
      <c r="AA21" s="496">
        <v>0</v>
      </c>
    </row>
    <row r="22" spans="1:30" ht="15" x14ac:dyDescent="0.2">
      <c r="A22" s="383" t="s">
        <v>137</v>
      </c>
      <c r="B22" s="496">
        <v>2020</v>
      </c>
      <c r="C22" s="496">
        <v>1</v>
      </c>
      <c r="D22" s="496">
        <v>202001</v>
      </c>
      <c r="E22" s="383" t="s">
        <v>112</v>
      </c>
      <c r="F22" s="383" t="s">
        <v>115</v>
      </c>
      <c r="G22" s="383" t="s">
        <v>13</v>
      </c>
      <c r="H22" s="383" t="s">
        <v>83</v>
      </c>
      <c r="I22" s="383" t="s">
        <v>15</v>
      </c>
      <c r="J22" s="383" t="s">
        <v>115</v>
      </c>
      <c r="K22" s="383" t="s">
        <v>118</v>
      </c>
      <c r="L22" s="383" t="s">
        <v>119</v>
      </c>
      <c r="M22" s="496">
        <v>0</v>
      </c>
      <c r="N22" s="383" t="s">
        <v>79</v>
      </c>
      <c r="O22" s="383" t="s">
        <v>115</v>
      </c>
      <c r="P22" s="383" t="s">
        <v>75</v>
      </c>
      <c r="Q22" s="497">
        <v>0</v>
      </c>
      <c r="R22" s="497">
        <v>0</v>
      </c>
      <c r="S22" s="497">
        <v>0</v>
      </c>
      <c r="T22" s="496">
        <v>0</v>
      </c>
      <c r="U22" s="496">
        <v>0</v>
      </c>
      <c r="V22" s="496">
        <v>0</v>
      </c>
      <c r="W22" s="496">
        <v>0</v>
      </c>
      <c r="X22" s="496">
        <v>0</v>
      </c>
      <c r="Y22" s="496">
        <v>0</v>
      </c>
      <c r="Z22" s="496">
        <v>0</v>
      </c>
      <c r="AA22" s="496">
        <v>0</v>
      </c>
    </row>
    <row r="23" spans="1:30" ht="15" x14ac:dyDescent="0.2">
      <c r="A23" s="383" t="s">
        <v>137</v>
      </c>
      <c r="B23" s="496">
        <v>2020</v>
      </c>
      <c r="C23" s="496">
        <v>1</v>
      </c>
      <c r="D23" s="496">
        <v>202001</v>
      </c>
      <c r="E23" s="383" t="s">
        <v>112</v>
      </c>
      <c r="F23" s="383" t="s">
        <v>115</v>
      </c>
      <c r="G23" s="383" t="s">
        <v>13</v>
      </c>
      <c r="H23" s="383" t="s">
        <v>83</v>
      </c>
      <c r="I23" s="383" t="s">
        <v>15</v>
      </c>
      <c r="J23" s="383" t="s">
        <v>115</v>
      </c>
      <c r="K23" s="383" t="s">
        <v>118</v>
      </c>
      <c r="L23" s="383" t="s">
        <v>119</v>
      </c>
      <c r="M23" s="496">
        <v>0</v>
      </c>
      <c r="N23" s="383" t="s">
        <v>79</v>
      </c>
      <c r="O23" s="383" t="s">
        <v>115</v>
      </c>
      <c r="P23" s="383" t="s">
        <v>76</v>
      </c>
      <c r="Q23" s="497">
        <v>0</v>
      </c>
      <c r="R23" s="497">
        <v>0</v>
      </c>
      <c r="S23" s="497">
        <v>0</v>
      </c>
      <c r="T23" s="496">
        <v>0</v>
      </c>
      <c r="U23" s="496">
        <v>0</v>
      </c>
      <c r="V23" s="496">
        <v>0</v>
      </c>
      <c r="W23" s="496">
        <v>0</v>
      </c>
      <c r="X23" s="496">
        <v>0</v>
      </c>
      <c r="Y23" s="496">
        <v>0</v>
      </c>
      <c r="Z23" s="496">
        <v>0</v>
      </c>
      <c r="AA23" s="496">
        <v>0</v>
      </c>
    </row>
    <row r="24" spans="1:30" ht="15" x14ac:dyDescent="0.2">
      <c r="A24" s="383" t="s">
        <v>137</v>
      </c>
      <c r="B24" s="496">
        <v>2020</v>
      </c>
      <c r="C24" s="496">
        <v>1</v>
      </c>
      <c r="D24" s="496">
        <v>202001</v>
      </c>
      <c r="E24" s="383" t="s">
        <v>112</v>
      </c>
      <c r="F24" s="383" t="s">
        <v>115</v>
      </c>
      <c r="G24" s="383" t="s">
        <v>13</v>
      </c>
      <c r="H24" s="383" t="s">
        <v>83</v>
      </c>
      <c r="I24" s="383" t="s">
        <v>15</v>
      </c>
      <c r="J24" s="383" t="s">
        <v>115</v>
      </c>
      <c r="K24" s="383" t="s">
        <v>118</v>
      </c>
      <c r="L24" s="383" t="s">
        <v>119</v>
      </c>
      <c r="M24" s="496">
        <v>0</v>
      </c>
      <c r="N24" s="383" t="s">
        <v>79</v>
      </c>
      <c r="O24" s="383" t="s">
        <v>115</v>
      </c>
      <c r="P24" s="383" t="s">
        <v>77</v>
      </c>
      <c r="Q24" s="497">
        <v>33000</v>
      </c>
      <c r="R24" s="497">
        <v>30000</v>
      </c>
      <c r="S24" s="497">
        <v>3000</v>
      </c>
      <c r="T24" s="496">
        <v>0</v>
      </c>
      <c r="U24" s="496">
        <v>0</v>
      </c>
      <c r="V24" s="496">
        <v>0</v>
      </c>
      <c r="W24" s="496">
        <v>0</v>
      </c>
      <c r="X24" s="496">
        <v>0</v>
      </c>
      <c r="Y24" s="496">
        <v>0</v>
      </c>
      <c r="Z24" s="496">
        <v>0</v>
      </c>
      <c r="AA24" s="496">
        <v>0</v>
      </c>
    </row>
    <row r="25" spans="1:30" ht="15" x14ac:dyDescent="0.2">
      <c r="A25" s="383" t="s">
        <v>137</v>
      </c>
      <c r="B25" s="496">
        <v>2020</v>
      </c>
      <c r="C25" s="496">
        <v>1</v>
      </c>
      <c r="D25" s="496">
        <v>202001</v>
      </c>
      <c r="E25" s="383" t="s">
        <v>112</v>
      </c>
      <c r="F25" s="383" t="s">
        <v>115</v>
      </c>
      <c r="G25" s="383" t="s">
        <v>13</v>
      </c>
      <c r="H25" s="383" t="s">
        <v>83</v>
      </c>
      <c r="I25" s="383" t="s">
        <v>16</v>
      </c>
      <c r="J25" s="383" t="s">
        <v>115</v>
      </c>
      <c r="K25" s="383" t="s">
        <v>138</v>
      </c>
      <c r="L25" s="383" t="s">
        <v>139</v>
      </c>
      <c r="M25" s="496">
        <v>0</v>
      </c>
      <c r="N25" s="383" t="s">
        <v>79</v>
      </c>
      <c r="O25" s="383" t="s">
        <v>115</v>
      </c>
      <c r="P25" s="383" t="s">
        <v>71</v>
      </c>
      <c r="Q25" s="497">
        <v>102000</v>
      </c>
      <c r="R25" s="497">
        <v>92000</v>
      </c>
      <c r="S25" s="497">
        <v>10000</v>
      </c>
      <c r="T25" s="496">
        <v>0</v>
      </c>
      <c r="U25" s="496">
        <v>0</v>
      </c>
      <c r="V25" s="496">
        <v>0</v>
      </c>
      <c r="W25" s="496">
        <v>0</v>
      </c>
      <c r="X25" s="496">
        <v>0</v>
      </c>
      <c r="Y25" s="496">
        <v>0</v>
      </c>
      <c r="Z25" s="496">
        <v>0</v>
      </c>
      <c r="AA25" s="496">
        <v>0</v>
      </c>
    </row>
    <row r="26" spans="1:30" ht="15" x14ac:dyDescent="0.2">
      <c r="A26" s="383" t="s">
        <v>137</v>
      </c>
      <c r="B26" s="496">
        <v>2020</v>
      </c>
      <c r="C26" s="496">
        <v>1</v>
      </c>
      <c r="D26" s="496">
        <v>202001</v>
      </c>
      <c r="E26" s="383" t="s">
        <v>112</v>
      </c>
      <c r="F26" s="383" t="s">
        <v>115</v>
      </c>
      <c r="G26" s="383" t="s">
        <v>13</v>
      </c>
      <c r="H26" s="383" t="s">
        <v>83</v>
      </c>
      <c r="I26" s="383" t="s">
        <v>16</v>
      </c>
      <c r="J26" s="383" t="s">
        <v>115</v>
      </c>
      <c r="K26" s="383" t="s">
        <v>138</v>
      </c>
      <c r="L26" s="383" t="s">
        <v>139</v>
      </c>
      <c r="M26" s="496">
        <v>0</v>
      </c>
      <c r="N26" s="383" t="s">
        <v>79</v>
      </c>
      <c r="O26" s="383" t="s">
        <v>115</v>
      </c>
      <c r="P26" s="383" t="s">
        <v>72</v>
      </c>
      <c r="Q26" s="497">
        <v>89192.42</v>
      </c>
      <c r="R26" s="497">
        <v>84732.800000000003</v>
      </c>
      <c r="S26" s="497">
        <v>4459.62</v>
      </c>
      <c r="T26" s="496">
        <v>0</v>
      </c>
      <c r="U26" s="496">
        <v>0</v>
      </c>
      <c r="V26" s="496">
        <v>0</v>
      </c>
      <c r="W26" s="496">
        <v>0</v>
      </c>
      <c r="X26" s="496">
        <v>0</v>
      </c>
      <c r="Y26" s="496">
        <v>0</v>
      </c>
      <c r="Z26" s="496">
        <v>0</v>
      </c>
      <c r="AA26" s="496">
        <v>0</v>
      </c>
    </row>
    <row r="27" spans="1:30" ht="15" x14ac:dyDescent="0.2">
      <c r="A27" s="383" t="s">
        <v>137</v>
      </c>
      <c r="B27" s="496">
        <v>2020</v>
      </c>
      <c r="C27" s="496">
        <v>1</v>
      </c>
      <c r="D27" s="496">
        <v>202001</v>
      </c>
      <c r="E27" s="383" t="s">
        <v>112</v>
      </c>
      <c r="F27" s="383" t="s">
        <v>115</v>
      </c>
      <c r="G27" s="383" t="s">
        <v>13</v>
      </c>
      <c r="H27" s="383" t="s">
        <v>83</v>
      </c>
      <c r="I27" s="383" t="s">
        <v>16</v>
      </c>
      <c r="J27" s="383" t="s">
        <v>115</v>
      </c>
      <c r="K27" s="383" t="s">
        <v>138</v>
      </c>
      <c r="L27" s="383" t="s">
        <v>139</v>
      </c>
      <c r="M27" s="496">
        <v>0</v>
      </c>
      <c r="N27" s="383" t="s">
        <v>79</v>
      </c>
      <c r="O27" s="383" t="s">
        <v>115</v>
      </c>
      <c r="P27" s="383" t="s">
        <v>73</v>
      </c>
      <c r="Q27" s="497">
        <v>70000</v>
      </c>
      <c r="R27" s="497">
        <v>60000</v>
      </c>
      <c r="S27" s="497">
        <v>10000</v>
      </c>
      <c r="T27" s="496">
        <v>0</v>
      </c>
      <c r="U27" s="496">
        <v>0</v>
      </c>
      <c r="V27" s="496">
        <v>0</v>
      </c>
      <c r="W27" s="496">
        <v>0</v>
      </c>
      <c r="X27" s="496">
        <v>0</v>
      </c>
      <c r="Y27" s="496">
        <v>0</v>
      </c>
      <c r="Z27" s="496">
        <v>0</v>
      </c>
      <c r="AA27" s="496">
        <v>0</v>
      </c>
    </row>
    <row r="28" spans="1:30" ht="15" x14ac:dyDescent="0.2">
      <c r="A28" s="383" t="s">
        <v>137</v>
      </c>
      <c r="B28" s="496">
        <v>2020</v>
      </c>
      <c r="C28" s="496">
        <v>1</v>
      </c>
      <c r="D28" s="496">
        <v>202001</v>
      </c>
      <c r="E28" s="383" t="s">
        <v>112</v>
      </c>
      <c r="F28" s="383" t="s">
        <v>115</v>
      </c>
      <c r="G28" s="383" t="s">
        <v>13</v>
      </c>
      <c r="H28" s="383" t="s">
        <v>83</v>
      </c>
      <c r="I28" s="383" t="s">
        <v>16</v>
      </c>
      <c r="J28" s="383" t="s">
        <v>115</v>
      </c>
      <c r="K28" s="383" t="s">
        <v>138</v>
      </c>
      <c r="L28" s="383" t="s">
        <v>139</v>
      </c>
      <c r="M28" s="496">
        <v>0</v>
      </c>
      <c r="N28" s="383" t="s">
        <v>79</v>
      </c>
      <c r="O28" s="383" t="s">
        <v>115</v>
      </c>
      <c r="P28" s="383" t="s">
        <v>74</v>
      </c>
      <c r="Q28" s="497">
        <v>0</v>
      </c>
      <c r="R28" s="497">
        <v>0</v>
      </c>
      <c r="S28" s="497">
        <v>0</v>
      </c>
      <c r="T28" s="496">
        <v>0</v>
      </c>
      <c r="U28" s="496">
        <v>0</v>
      </c>
      <c r="V28" s="496">
        <v>0</v>
      </c>
      <c r="W28" s="496">
        <v>0</v>
      </c>
      <c r="X28" s="496">
        <v>0</v>
      </c>
      <c r="Y28" s="496">
        <v>0</v>
      </c>
      <c r="Z28" s="496">
        <v>0</v>
      </c>
      <c r="AA28" s="496">
        <v>0</v>
      </c>
    </row>
    <row r="29" spans="1:30" ht="15" x14ac:dyDescent="0.2">
      <c r="A29" s="383" t="s">
        <v>137</v>
      </c>
      <c r="B29" s="496">
        <v>2020</v>
      </c>
      <c r="C29" s="496">
        <v>1</v>
      </c>
      <c r="D29" s="496">
        <v>202001</v>
      </c>
      <c r="E29" s="383" t="s">
        <v>112</v>
      </c>
      <c r="F29" s="383" t="s">
        <v>115</v>
      </c>
      <c r="G29" s="383" t="s">
        <v>13</v>
      </c>
      <c r="H29" s="383" t="s">
        <v>83</v>
      </c>
      <c r="I29" s="383" t="s">
        <v>16</v>
      </c>
      <c r="J29" s="383" t="s">
        <v>115</v>
      </c>
      <c r="K29" s="383" t="s">
        <v>138</v>
      </c>
      <c r="L29" s="383" t="s">
        <v>139</v>
      </c>
      <c r="M29" s="496">
        <v>0</v>
      </c>
      <c r="N29" s="383" t="s">
        <v>79</v>
      </c>
      <c r="O29" s="383" t="s">
        <v>115</v>
      </c>
      <c r="P29" s="383" t="s">
        <v>75</v>
      </c>
      <c r="Q29" s="497">
        <v>0</v>
      </c>
      <c r="R29" s="497">
        <v>0</v>
      </c>
      <c r="S29" s="497">
        <v>0</v>
      </c>
      <c r="T29" s="496">
        <v>0</v>
      </c>
      <c r="U29" s="496">
        <v>0</v>
      </c>
      <c r="V29" s="496">
        <v>0</v>
      </c>
      <c r="W29" s="496">
        <v>0</v>
      </c>
      <c r="X29" s="496">
        <v>0</v>
      </c>
      <c r="Y29" s="496">
        <v>0</v>
      </c>
      <c r="Z29" s="496">
        <v>0</v>
      </c>
      <c r="AA29" s="496">
        <v>0</v>
      </c>
    </row>
    <row r="30" spans="1:30" ht="15" x14ac:dyDescent="0.2">
      <c r="A30" s="383" t="s">
        <v>137</v>
      </c>
      <c r="B30" s="496">
        <v>2020</v>
      </c>
      <c r="C30" s="496">
        <v>1</v>
      </c>
      <c r="D30" s="496">
        <v>202001</v>
      </c>
      <c r="E30" s="383" t="s">
        <v>112</v>
      </c>
      <c r="F30" s="383" t="s">
        <v>115</v>
      </c>
      <c r="G30" s="383" t="s">
        <v>13</v>
      </c>
      <c r="H30" s="383" t="s">
        <v>83</v>
      </c>
      <c r="I30" s="383" t="s">
        <v>16</v>
      </c>
      <c r="J30" s="383" t="s">
        <v>115</v>
      </c>
      <c r="K30" s="383" t="s">
        <v>138</v>
      </c>
      <c r="L30" s="383" t="s">
        <v>139</v>
      </c>
      <c r="M30" s="496">
        <v>0</v>
      </c>
      <c r="N30" s="383" t="s">
        <v>79</v>
      </c>
      <c r="O30" s="383" t="s">
        <v>115</v>
      </c>
      <c r="P30" s="383" t="s">
        <v>76</v>
      </c>
      <c r="Q30" s="497">
        <v>0</v>
      </c>
      <c r="R30" s="497">
        <v>0</v>
      </c>
      <c r="S30" s="497">
        <v>0</v>
      </c>
      <c r="T30" s="496">
        <v>0</v>
      </c>
      <c r="U30" s="496">
        <v>0</v>
      </c>
      <c r="V30" s="496">
        <v>0</v>
      </c>
      <c r="W30" s="496">
        <v>0</v>
      </c>
      <c r="X30" s="496">
        <v>0</v>
      </c>
      <c r="Y30" s="496">
        <v>0</v>
      </c>
      <c r="Z30" s="496">
        <v>0</v>
      </c>
      <c r="AA30" s="496">
        <v>0</v>
      </c>
    </row>
    <row r="31" spans="1:30" ht="15" x14ac:dyDescent="0.2">
      <c r="A31" s="383" t="s">
        <v>137</v>
      </c>
      <c r="B31" s="496">
        <v>2020</v>
      </c>
      <c r="C31" s="496">
        <v>1</v>
      </c>
      <c r="D31" s="496">
        <v>202001</v>
      </c>
      <c r="E31" s="383" t="s">
        <v>112</v>
      </c>
      <c r="F31" s="383" t="s">
        <v>115</v>
      </c>
      <c r="G31" s="383" t="s">
        <v>13</v>
      </c>
      <c r="H31" s="383" t="s">
        <v>83</v>
      </c>
      <c r="I31" s="383" t="s">
        <v>16</v>
      </c>
      <c r="J31" s="383" t="s">
        <v>115</v>
      </c>
      <c r="K31" s="383" t="s">
        <v>138</v>
      </c>
      <c r="L31" s="383" t="s">
        <v>139</v>
      </c>
      <c r="M31" s="496">
        <v>0</v>
      </c>
      <c r="N31" s="383" t="s">
        <v>79</v>
      </c>
      <c r="O31" s="383" t="s">
        <v>115</v>
      </c>
      <c r="P31" s="383" t="s">
        <v>77</v>
      </c>
      <c r="Q31" s="497">
        <v>0</v>
      </c>
      <c r="R31" s="497">
        <v>0</v>
      </c>
      <c r="S31" s="497">
        <v>0</v>
      </c>
      <c r="T31" s="496">
        <v>0</v>
      </c>
      <c r="U31" s="496">
        <v>0</v>
      </c>
      <c r="V31" s="496">
        <v>0</v>
      </c>
      <c r="W31" s="496">
        <v>0</v>
      </c>
      <c r="X31" s="496">
        <v>0</v>
      </c>
      <c r="Y31" s="496">
        <v>0</v>
      </c>
      <c r="Z31" s="496">
        <v>0</v>
      </c>
      <c r="AA31" s="496">
        <v>0</v>
      </c>
    </row>
    <row r="32" spans="1:30" ht="15" x14ac:dyDescent="0.2">
      <c r="A32" s="383" t="s">
        <v>137</v>
      </c>
      <c r="B32" s="496">
        <v>2020</v>
      </c>
      <c r="C32" s="496">
        <v>1</v>
      </c>
      <c r="D32" s="496">
        <v>202001</v>
      </c>
      <c r="E32" s="383" t="s">
        <v>112</v>
      </c>
      <c r="F32" s="383" t="s">
        <v>115</v>
      </c>
      <c r="G32" s="383" t="s">
        <v>13</v>
      </c>
      <c r="H32" s="383" t="s">
        <v>83</v>
      </c>
      <c r="I32" s="383" t="s">
        <v>17</v>
      </c>
      <c r="J32" s="383" t="s">
        <v>115</v>
      </c>
      <c r="K32" s="383" t="s">
        <v>140</v>
      </c>
      <c r="L32" s="383" t="s">
        <v>141</v>
      </c>
      <c r="M32" s="496">
        <v>0</v>
      </c>
      <c r="N32" s="383" t="s">
        <v>79</v>
      </c>
      <c r="O32" s="383" t="s">
        <v>115</v>
      </c>
      <c r="P32" s="383" t="s">
        <v>71</v>
      </c>
      <c r="Q32" s="497">
        <v>3000</v>
      </c>
      <c r="R32" s="497">
        <v>3000</v>
      </c>
      <c r="S32" s="497">
        <v>0</v>
      </c>
      <c r="T32" s="496">
        <v>0</v>
      </c>
      <c r="U32" s="496">
        <v>0</v>
      </c>
      <c r="V32" s="496">
        <v>0</v>
      </c>
      <c r="W32" s="496">
        <v>0</v>
      </c>
      <c r="X32" s="496">
        <v>0</v>
      </c>
      <c r="Y32" s="496">
        <v>0</v>
      </c>
      <c r="Z32" s="496">
        <v>0</v>
      </c>
      <c r="AA32" s="496">
        <v>0</v>
      </c>
    </row>
    <row r="33" spans="1:27" ht="15" x14ac:dyDescent="0.2">
      <c r="A33" s="383" t="s">
        <v>137</v>
      </c>
      <c r="B33" s="496">
        <v>2020</v>
      </c>
      <c r="C33" s="496">
        <v>1</v>
      </c>
      <c r="D33" s="496">
        <v>202001</v>
      </c>
      <c r="E33" s="383" t="s">
        <v>112</v>
      </c>
      <c r="F33" s="383" t="s">
        <v>115</v>
      </c>
      <c r="G33" s="383" t="s">
        <v>13</v>
      </c>
      <c r="H33" s="383" t="s">
        <v>83</v>
      </c>
      <c r="I33" s="383" t="s">
        <v>17</v>
      </c>
      <c r="J33" s="383" t="s">
        <v>115</v>
      </c>
      <c r="K33" s="383" t="s">
        <v>140</v>
      </c>
      <c r="L33" s="383" t="s">
        <v>141</v>
      </c>
      <c r="M33" s="496">
        <v>0</v>
      </c>
      <c r="N33" s="383" t="s">
        <v>79</v>
      </c>
      <c r="O33" s="383" t="s">
        <v>115</v>
      </c>
      <c r="P33" s="383" t="s">
        <v>72</v>
      </c>
      <c r="Q33" s="497">
        <v>215718.86</v>
      </c>
      <c r="R33" s="497">
        <v>215718.86</v>
      </c>
      <c r="S33" s="497">
        <v>0</v>
      </c>
      <c r="T33" s="496">
        <v>0</v>
      </c>
      <c r="U33" s="496">
        <v>0</v>
      </c>
      <c r="V33" s="496">
        <v>0</v>
      </c>
      <c r="W33" s="496">
        <v>0</v>
      </c>
      <c r="X33" s="496">
        <v>0</v>
      </c>
      <c r="Y33" s="496">
        <v>0</v>
      </c>
      <c r="Z33" s="496">
        <v>0</v>
      </c>
      <c r="AA33" s="496">
        <v>0</v>
      </c>
    </row>
    <row r="34" spans="1:27" ht="15" x14ac:dyDescent="0.2">
      <c r="A34" s="383" t="s">
        <v>137</v>
      </c>
      <c r="B34" s="496">
        <v>2020</v>
      </c>
      <c r="C34" s="496">
        <v>1</v>
      </c>
      <c r="D34" s="496">
        <v>202001</v>
      </c>
      <c r="E34" s="383" t="s">
        <v>112</v>
      </c>
      <c r="F34" s="383" t="s">
        <v>115</v>
      </c>
      <c r="G34" s="383" t="s">
        <v>13</v>
      </c>
      <c r="H34" s="383" t="s">
        <v>83</v>
      </c>
      <c r="I34" s="383" t="s">
        <v>17</v>
      </c>
      <c r="J34" s="383" t="s">
        <v>115</v>
      </c>
      <c r="K34" s="383" t="s">
        <v>140</v>
      </c>
      <c r="L34" s="383" t="s">
        <v>141</v>
      </c>
      <c r="M34" s="496">
        <v>0</v>
      </c>
      <c r="N34" s="383" t="s">
        <v>79</v>
      </c>
      <c r="O34" s="383" t="s">
        <v>115</v>
      </c>
      <c r="P34" s="383" t="s">
        <v>73</v>
      </c>
      <c r="Q34" s="497">
        <v>50000</v>
      </c>
      <c r="R34" s="497">
        <v>50000</v>
      </c>
      <c r="S34" s="497">
        <v>0</v>
      </c>
      <c r="T34" s="496">
        <v>0</v>
      </c>
      <c r="U34" s="496">
        <v>0</v>
      </c>
      <c r="V34" s="496">
        <v>0</v>
      </c>
      <c r="W34" s="496">
        <v>0</v>
      </c>
      <c r="X34" s="496">
        <v>0</v>
      </c>
      <c r="Y34" s="496">
        <v>0</v>
      </c>
      <c r="Z34" s="496">
        <v>0</v>
      </c>
      <c r="AA34" s="496">
        <v>0</v>
      </c>
    </row>
    <row r="35" spans="1:27" ht="15" x14ac:dyDescent="0.2">
      <c r="A35" s="383" t="s">
        <v>137</v>
      </c>
      <c r="B35" s="496">
        <v>2020</v>
      </c>
      <c r="C35" s="496">
        <v>1</v>
      </c>
      <c r="D35" s="496">
        <v>202001</v>
      </c>
      <c r="E35" s="383" t="s">
        <v>112</v>
      </c>
      <c r="F35" s="383" t="s">
        <v>115</v>
      </c>
      <c r="G35" s="383" t="s">
        <v>13</v>
      </c>
      <c r="H35" s="383" t="s">
        <v>83</v>
      </c>
      <c r="I35" s="383" t="s">
        <v>17</v>
      </c>
      <c r="J35" s="383" t="s">
        <v>115</v>
      </c>
      <c r="K35" s="383" t="s">
        <v>140</v>
      </c>
      <c r="L35" s="383" t="s">
        <v>141</v>
      </c>
      <c r="M35" s="496">
        <v>0</v>
      </c>
      <c r="N35" s="383" t="s">
        <v>79</v>
      </c>
      <c r="O35" s="383" t="s">
        <v>115</v>
      </c>
      <c r="P35" s="383" t="s">
        <v>74</v>
      </c>
      <c r="Q35" s="497">
        <v>0</v>
      </c>
      <c r="R35" s="497">
        <v>0</v>
      </c>
      <c r="S35" s="497">
        <v>0</v>
      </c>
      <c r="T35" s="496">
        <v>0</v>
      </c>
      <c r="U35" s="496">
        <v>0</v>
      </c>
      <c r="V35" s="496">
        <v>0</v>
      </c>
      <c r="W35" s="496">
        <v>0</v>
      </c>
      <c r="X35" s="496">
        <v>0</v>
      </c>
      <c r="Y35" s="496">
        <v>0</v>
      </c>
      <c r="Z35" s="496">
        <v>0</v>
      </c>
      <c r="AA35" s="496">
        <v>0</v>
      </c>
    </row>
    <row r="36" spans="1:27" ht="15" x14ac:dyDescent="0.2">
      <c r="A36" s="383" t="s">
        <v>137</v>
      </c>
      <c r="B36" s="496">
        <v>2020</v>
      </c>
      <c r="C36" s="496">
        <v>1</v>
      </c>
      <c r="D36" s="496">
        <v>202001</v>
      </c>
      <c r="E36" s="383" t="s">
        <v>112</v>
      </c>
      <c r="F36" s="383" t="s">
        <v>115</v>
      </c>
      <c r="G36" s="383" t="s">
        <v>13</v>
      </c>
      <c r="H36" s="383" t="s">
        <v>83</v>
      </c>
      <c r="I36" s="383" t="s">
        <v>17</v>
      </c>
      <c r="J36" s="383" t="s">
        <v>115</v>
      </c>
      <c r="K36" s="383" t="s">
        <v>140</v>
      </c>
      <c r="L36" s="383" t="s">
        <v>141</v>
      </c>
      <c r="M36" s="496">
        <v>0</v>
      </c>
      <c r="N36" s="383" t="s">
        <v>79</v>
      </c>
      <c r="O36" s="383" t="s">
        <v>115</v>
      </c>
      <c r="P36" s="383" t="s">
        <v>75</v>
      </c>
      <c r="Q36" s="497">
        <v>0</v>
      </c>
      <c r="R36" s="497">
        <v>0</v>
      </c>
      <c r="S36" s="497">
        <v>0</v>
      </c>
      <c r="T36" s="496">
        <v>0</v>
      </c>
      <c r="U36" s="496">
        <v>0</v>
      </c>
      <c r="V36" s="496">
        <v>0</v>
      </c>
      <c r="W36" s="496">
        <v>0</v>
      </c>
      <c r="X36" s="496">
        <v>0</v>
      </c>
      <c r="Y36" s="496">
        <v>0</v>
      </c>
      <c r="Z36" s="496">
        <v>0</v>
      </c>
      <c r="AA36" s="496">
        <v>0</v>
      </c>
    </row>
    <row r="37" spans="1:27" ht="15" x14ac:dyDescent="0.2">
      <c r="A37" s="383" t="s">
        <v>137</v>
      </c>
      <c r="B37" s="496">
        <v>2020</v>
      </c>
      <c r="C37" s="496">
        <v>1</v>
      </c>
      <c r="D37" s="496">
        <v>202001</v>
      </c>
      <c r="E37" s="383" t="s">
        <v>112</v>
      </c>
      <c r="F37" s="383" t="s">
        <v>115</v>
      </c>
      <c r="G37" s="383" t="s">
        <v>13</v>
      </c>
      <c r="H37" s="383" t="s">
        <v>83</v>
      </c>
      <c r="I37" s="383" t="s">
        <v>17</v>
      </c>
      <c r="J37" s="383" t="s">
        <v>115</v>
      </c>
      <c r="K37" s="383" t="s">
        <v>140</v>
      </c>
      <c r="L37" s="383" t="s">
        <v>141</v>
      </c>
      <c r="M37" s="496">
        <v>0</v>
      </c>
      <c r="N37" s="383" t="s">
        <v>79</v>
      </c>
      <c r="O37" s="383" t="s">
        <v>115</v>
      </c>
      <c r="P37" s="383" t="s">
        <v>76</v>
      </c>
      <c r="Q37" s="497">
        <v>281728.76</v>
      </c>
      <c r="R37" s="497">
        <v>281728.76</v>
      </c>
      <c r="S37" s="497">
        <v>0</v>
      </c>
      <c r="T37" s="496">
        <v>0</v>
      </c>
      <c r="U37" s="496">
        <v>0</v>
      </c>
      <c r="V37" s="496">
        <v>0</v>
      </c>
      <c r="W37" s="496">
        <v>0</v>
      </c>
      <c r="X37" s="496">
        <v>0</v>
      </c>
      <c r="Y37" s="496">
        <v>0</v>
      </c>
      <c r="Z37" s="496">
        <v>0</v>
      </c>
      <c r="AA37" s="496">
        <v>0</v>
      </c>
    </row>
    <row r="38" spans="1:27" ht="15" x14ac:dyDescent="0.2">
      <c r="A38" s="383" t="s">
        <v>137</v>
      </c>
      <c r="B38" s="496">
        <v>2020</v>
      </c>
      <c r="C38" s="496">
        <v>1</v>
      </c>
      <c r="D38" s="496">
        <v>202001</v>
      </c>
      <c r="E38" s="383" t="s">
        <v>112</v>
      </c>
      <c r="F38" s="383" t="s">
        <v>115</v>
      </c>
      <c r="G38" s="383" t="s">
        <v>13</v>
      </c>
      <c r="H38" s="383" t="s">
        <v>83</v>
      </c>
      <c r="I38" s="383" t="s">
        <v>17</v>
      </c>
      <c r="J38" s="383" t="s">
        <v>115</v>
      </c>
      <c r="K38" s="383" t="s">
        <v>140</v>
      </c>
      <c r="L38" s="383" t="s">
        <v>141</v>
      </c>
      <c r="M38" s="496">
        <v>0</v>
      </c>
      <c r="N38" s="383" t="s">
        <v>79</v>
      </c>
      <c r="O38" s="383" t="s">
        <v>115</v>
      </c>
      <c r="P38" s="383" t="s">
        <v>77</v>
      </c>
      <c r="Q38" s="497">
        <v>120000</v>
      </c>
      <c r="R38" s="497">
        <v>120000</v>
      </c>
      <c r="S38" s="497">
        <v>0</v>
      </c>
      <c r="T38" s="496">
        <v>0</v>
      </c>
      <c r="U38" s="496">
        <v>0</v>
      </c>
      <c r="V38" s="496">
        <v>0</v>
      </c>
      <c r="W38" s="496">
        <v>0</v>
      </c>
      <c r="X38" s="496">
        <v>0</v>
      </c>
      <c r="Y38" s="496">
        <v>0</v>
      </c>
      <c r="Z38" s="496">
        <v>0</v>
      </c>
      <c r="AA38" s="496">
        <v>0</v>
      </c>
    </row>
    <row r="39" spans="1:27" ht="15" x14ac:dyDescent="0.2">
      <c r="A39" s="383" t="s">
        <v>137</v>
      </c>
      <c r="B39" s="496">
        <v>2020</v>
      </c>
      <c r="C39" s="496">
        <v>1</v>
      </c>
      <c r="D39" s="496">
        <v>202001</v>
      </c>
      <c r="E39" s="383" t="s">
        <v>112</v>
      </c>
      <c r="F39" s="383" t="s">
        <v>115</v>
      </c>
      <c r="G39" s="383" t="s">
        <v>13</v>
      </c>
      <c r="H39" s="383" t="s">
        <v>83</v>
      </c>
      <c r="I39" s="383" t="s">
        <v>18</v>
      </c>
      <c r="J39" s="383" t="s">
        <v>115</v>
      </c>
      <c r="K39" s="383" t="s">
        <v>142</v>
      </c>
      <c r="L39" s="383" t="s">
        <v>143</v>
      </c>
      <c r="M39" s="496">
        <v>0</v>
      </c>
      <c r="N39" s="383" t="s">
        <v>79</v>
      </c>
      <c r="O39" s="383" t="s">
        <v>115</v>
      </c>
      <c r="P39" s="383" t="s">
        <v>71</v>
      </c>
      <c r="Q39" s="497">
        <v>500</v>
      </c>
      <c r="R39" s="497">
        <v>500</v>
      </c>
      <c r="S39" s="497">
        <v>0</v>
      </c>
      <c r="T39" s="496">
        <v>0</v>
      </c>
      <c r="U39" s="496">
        <v>0</v>
      </c>
      <c r="V39" s="496">
        <v>0</v>
      </c>
      <c r="W39" s="496">
        <v>0</v>
      </c>
      <c r="X39" s="496">
        <v>0</v>
      </c>
      <c r="Y39" s="496">
        <v>0</v>
      </c>
      <c r="Z39" s="496">
        <v>0</v>
      </c>
      <c r="AA39" s="496">
        <v>0</v>
      </c>
    </row>
    <row r="40" spans="1:27" ht="15" x14ac:dyDescent="0.2">
      <c r="A40" s="383" t="s">
        <v>137</v>
      </c>
      <c r="B40" s="496">
        <v>2020</v>
      </c>
      <c r="C40" s="496">
        <v>1</v>
      </c>
      <c r="D40" s="496">
        <v>202001</v>
      </c>
      <c r="E40" s="383" t="s">
        <v>112</v>
      </c>
      <c r="F40" s="383" t="s">
        <v>115</v>
      </c>
      <c r="G40" s="383" t="s">
        <v>13</v>
      </c>
      <c r="H40" s="383" t="s">
        <v>83</v>
      </c>
      <c r="I40" s="383" t="s">
        <v>18</v>
      </c>
      <c r="J40" s="383" t="s">
        <v>115</v>
      </c>
      <c r="K40" s="383" t="s">
        <v>142</v>
      </c>
      <c r="L40" s="383" t="s">
        <v>143</v>
      </c>
      <c r="M40" s="496">
        <v>0</v>
      </c>
      <c r="N40" s="383" t="s">
        <v>79</v>
      </c>
      <c r="O40" s="383" t="s">
        <v>115</v>
      </c>
      <c r="P40" s="383" t="s">
        <v>72</v>
      </c>
      <c r="Q40" s="497">
        <v>31433.22</v>
      </c>
      <c r="R40" s="497">
        <v>31433.22</v>
      </c>
      <c r="S40" s="497">
        <v>0</v>
      </c>
      <c r="T40" s="496">
        <v>0</v>
      </c>
      <c r="U40" s="496">
        <v>0</v>
      </c>
      <c r="V40" s="496">
        <v>0</v>
      </c>
      <c r="W40" s="496">
        <v>0</v>
      </c>
      <c r="X40" s="496">
        <v>0</v>
      </c>
      <c r="Y40" s="496">
        <v>0</v>
      </c>
      <c r="Z40" s="496">
        <v>0</v>
      </c>
      <c r="AA40" s="496">
        <v>0</v>
      </c>
    </row>
    <row r="41" spans="1:27" ht="15" x14ac:dyDescent="0.2">
      <c r="A41" s="383" t="s">
        <v>137</v>
      </c>
      <c r="B41" s="496">
        <v>2020</v>
      </c>
      <c r="C41" s="496">
        <v>1</v>
      </c>
      <c r="D41" s="496">
        <v>202001</v>
      </c>
      <c r="E41" s="383" t="s">
        <v>112</v>
      </c>
      <c r="F41" s="383" t="s">
        <v>115</v>
      </c>
      <c r="G41" s="383" t="s">
        <v>13</v>
      </c>
      <c r="H41" s="383" t="s">
        <v>83</v>
      </c>
      <c r="I41" s="383" t="s">
        <v>18</v>
      </c>
      <c r="J41" s="383" t="s">
        <v>115</v>
      </c>
      <c r="K41" s="383" t="s">
        <v>142</v>
      </c>
      <c r="L41" s="383" t="s">
        <v>143</v>
      </c>
      <c r="M41" s="496">
        <v>0</v>
      </c>
      <c r="N41" s="383" t="s">
        <v>79</v>
      </c>
      <c r="O41" s="383" t="s">
        <v>115</v>
      </c>
      <c r="P41" s="383" t="s">
        <v>73</v>
      </c>
      <c r="Q41" s="497">
        <v>80000</v>
      </c>
      <c r="R41" s="497">
        <v>80000</v>
      </c>
      <c r="S41" s="497">
        <v>0</v>
      </c>
      <c r="T41" s="496">
        <v>0</v>
      </c>
      <c r="U41" s="496">
        <v>0</v>
      </c>
      <c r="V41" s="496">
        <v>0</v>
      </c>
      <c r="W41" s="496">
        <v>0</v>
      </c>
      <c r="X41" s="496">
        <v>0</v>
      </c>
      <c r="Y41" s="496">
        <v>0</v>
      </c>
      <c r="Z41" s="496">
        <v>0</v>
      </c>
      <c r="AA41" s="496">
        <v>0</v>
      </c>
    </row>
    <row r="42" spans="1:27" ht="15" x14ac:dyDescent="0.2">
      <c r="A42" s="383" t="s">
        <v>137</v>
      </c>
      <c r="B42" s="496">
        <v>2020</v>
      </c>
      <c r="C42" s="496">
        <v>1</v>
      </c>
      <c r="D42" s="496">
        <v>202001</v>
      </c>
      <c r="E42" s="383" t="s">
        <v>112</v>
      </c>
      <c r="F42" s="383" t="s">
        <v>115</v>
      </c>
      <c r="G42" s="383" t="s">
        <v>13</v>
      </c>
      <c r="H42" s="383" t="s">
        <v>83</v>
      </c>
      <c r="I42" s="383" t="s">
        <v>18</v>
      </c>
      <c r="J42" s="383" t="s">
        <v>115</v>
      </c>
      <c r="K42" s="383" t="s">
        <v>142</v>
      </c>
      <c r="L42" s="383" t="s">
        <v>143</v>
      </c>
      <c r="M42" s="496">
        <v>0</v>
      </c>
      <c r="N42" s="383" t="s">
        <v>79</v>
      </c>
      <c r="O42" s="383" t="s">
        <v>115</v>
      </c>
      <c r="P42" s="383" t="s">
        <v>74</v>
      </c>
      <c r="Q42" s="497">
        <v>312250</v>
      </c>
      <c r="R42" s="497">
        <v>312250</v>
      </c>
      <c r="S42" s="497">
        <v>0</v>
      </c>
      <c r="T42" s="496">
        <v>0</v>
      </c>
      <c r="U42" s="496">
        <v>0</v>
      </c>
      <c r="V42" s="496">
        <v>0</v>
      </c>
      <c r="W42" s="496">
        <v>0</v>
      </c>
      <c r="X42" s="496">
        <v>0</v>
      </c>
      <c r="Y42" s="496">
        <v>0</v>
      </c>
      <c r="Z42" s="496">
        <v>0</v>
      </c>
      <c r="AA42" s="496">
        <v>0</v>
      </c>
    </row>
    <row r="43" spans="1:27" ht="15" x14ac:dyDescent="0.2">
      <c r="A43" s="383" t="s">
        <v>137</v>
      </c>
      <c r="B43" s="496">
        <v>2020</v>
      </c>
      <c r="C43" s="496">
        <v>1</v>
      </c>
      <c r="D43" s="496">
        <v>202001</v>
      </c>
      <c r="E43" s="383" t="s">
        <v>112</v>
      </c>
      <c r="F43" s="383" t="s">
        <v>115</v>
      </c>
      <c r="G43" s="383" t="s">
        <v>13</v>
      </c>
      <c r="H43" s="383" t="s">
        <v>83</v>
      </c>
      <c r="I43" s="383" t="s">
        <v>18</v>
      </c>
      <c r="J43" s="383" t="s">
        <v>115</v>
      </c>
      <c r="K43" s="383" t="s">
        <v>142</v>
      </c>
      <c r="L43" s="383" t="s">
        <v>143</v>
      </c>
      <c r="M43" s="496">
        <v>0</v>
      </c>
      <c r="N43" s="383" t="s">
        <v>79</v>
      </c>
      <c r="O43" s="383" t="s">
        <v>115</v>
      </c>
      <c r="P43" s="383" t="s">
        <v>75</v>
      </c>
      <c r="Q43" s="497">
        <v>0</v>
      </c>
      <c r="R43" s="497">
        <v>0</v>
      </c>
      <c r="S43" s="497">
        <v>0</v>
      </c>
      <c r="T43" s="496">
        <v>0</v>
      </c>
      <c r="U43" s="496">
        <v>0</v>
      </c>
      <c r="V43" s="496">
        <v>0</v>
      </c>
      <c r="W43" s="496">
        <v>0</v>
      </c>
      <c r="X43" s="496">
        <v>0</v>
      </c>
      <c r="Y43" s="496">
        <v>0</v>
      </c>
      <c r="Z43" s="496">
        <v>0</v>
      </c>
      <c r="AA43" s="496">
        <v>0</v>
      </c>
    </row>
    <row r="44" spans="1:27" ht="15" x14ac:dyDescent="0.2">
      <c r="A44" s="383" t="s">
        <v>137</v>
      </c>
      <c r="B44" s="496">
        <v>2020</v>
      </c>
      <c r="C44" s="496">
        <v>1</v>
      </c>
      <c r="D44" s="496">
        <v>202001</v>
      </c>
      <c r="E44" s="383" t="s">
        <v>112</v>
      </c>
      <c r="F44" s="383" t="s">
        <v>115</v>
      </c>
      <c r="G44" s="383" t="s">
        <v>13</v>
      </c>
      <c r="H44" s="383" t="s">
        <v>83</v>
      </c>
      <c r="I44" s="383" t="s">
        <v>18</v>
      </c>
      <c r="J44" s="383" t="s">
        <v>115</v>
      </c>
      <c r="K44" s="383" t="s">
        <v>142</v>
      </c>
      <c r="L44" s="383" t="s">
        <v>143</v>
      </c>
      <c r="M44" s="496">
        <v>0</v>
      </c>
      <c r="N44" s="383" t="s">
        <v>79</v>
      </c>
      <c r="O44" s="383" t="s">
        <v>115</v>
      </c>
      <c r="P44" s="383" t="s">
        <v>76</v>
      </c>
      <c r="Q44" s="497">
        <v>686950</v>
      </c>
      <c r="R44" s="497">
        <v>686950</v>
      </c>
      <c r="S44" s="497">
        <v>0</v>
      </c>
      <c r="T44" s="496">
        <v>0</v>
      </c>
      <c r="U44" s="496">
        <v>0</v>
      </c>
      <c r="V44" s="496">
        <v>0</v>
      </c>
      <c r="W44" s="496">
        <v>0</v>
      </c>
      <c r="X44" s="496">
        <v>0</v>
      </c>
      <c r="Y44" s="496">
        <v>0</v>
      </c>
      <c r="Z44" s="496">
        <v>0</v>
      </c>
      <c r="AA44" s="496">
        <v>0</v>
      </c>
    </row>
    <row r="45" spans="1:27" ht="15" x14ac:dyDescent="0.2">
      <c r="A45" s="383" t="s">
        <v>137</v>
      </c>
      <c r="B45" s="496">
        <v>2020</v>
      </c>
      <c r="C45" s="496">
        <v>1</v>
      </c>
      <c r="D45" s="496">
        <v>202001</v>
      </c>
      <c r="E45" s="383" t="s">
        <v>112</v>
      </c>
      <c r="F45" s="383" t="s">
        <v>115</v>
      </c>
      <c r="G45" s="383" t="s">
        <v>13</v>
      </c>
      <c r="H45" s="383" t="s">
        <v>83</v>
      </c>
      <c r="I45" s="383" t="s">
        <v>18</v>
      </c>
      <c r="J45" s="383" t="s">
        <v>115</v>
      </c>
      <c r="K45" s="383" t="s">
        <v>142</v>
      </c>
      <c r="L45" s="383" t="s">
        <v>143</v>
      </c>
      <c r="M45" s="496">
        <v>0</v>
      </c>
      <c r="N45" s="383" t="s">
        <v>79</v>
      </c>
      <c r="O45" s="383" t="s">
        <v>115</v>
      </c>
      <c r="P45" s="383" t="s">
        <v>77</v>
      </c>
      <c r="Q45" s="497">
        <v>0</v>
      </c>
      <c r="R45" s="497">
        <v>0</v>
      </c>
      <c r="S45" s="497">
        <v>0</v>
      </c>
      <c r="T45" s="496">
        <v>0</v>
      </c>
      <c r="U45" s="496">
        <v>0</v>
      </c>
      <c r="V45" s="496">
        <v>0</v>
      </c>
      <c r="W45" s="496">
        <v>0</v>
      </c>
      <c r="X45" s="496">
        <v>0</v>
      </c>
      <c r="Y45" s="496">
        <v>0</v>
      </c>
      <c r="Z45" s="496">
        <v>0</v>
      </c>
      <c r="AA45" s="496">
        <v>0</v>
      </c>
    </row>
    <row r="46" spans="1:27" ht="15" x14ac:dyDescent="0.2">
      <c r="A46" s="383" t="s">
        <v>137</v>
      </c>
      <c r="B46" s="496">
        <v>2020</v>
      </c>
      <c r="C46" s="496">
        <v>1</v>
      </c>
      <c r="D46" s="496">
        <v>202001</v>
      </c>
      <c r="E46" s="383" t="s">
        <v>112</v>
      </c>
      <c r="F46" s="383" t="s">
        <v>115</v>
      </c>
      <c r="G46" s="383" t="s">
        <v>13</v>
      </c>
      <c r="H46" s="383" t="s">
        <v>83</v>
      </c>
      <c r="I46" s="383" t="s">
        <v>19</v>
      </c>
      <c r="J46" s="383" t="s">
        <v>115</v>
      </c>
      <c r="K46" s="383" t="s">
        <v>144</v>
      </c>
      <c r="L46" s="383" t="s">
        <v>145</v>
      </c>
      <c r="M46" s="496">
        <v>0</v>
      </c>
      <c r="N46" s="383" t="s">
        <v>79</v>
      </c>
      <c r="O46" s="383" t="s">
        <v>115</v>
      </c>
      <c r="P46" s="383" t="s">
        <v>71</v>
      </c>
      <c r="Q46" s="497">
        <v>5000</v>
      </c>
      <c r="R46" s="497">
        <v>4750</v>
      </c>
      <c r="S46" s="497">
        <v>250</v>
      </c>
      <c r="T46" s="496">
        <v>0</v>
      </c>
      <c r="U46" s="496">
        <v>0</v>
      </c>
      <c r="V46" s="496">
        <v>0</v>
      </c>
      <c r="W46" s="496">
        <v>0</v>
      </c>
      <c r="X46" s="496">
        <v>0</v>
      </c>
      <c r="Y46" s="496">
        <v>0</v>
      </c>
      <c r="Z46" s="496">
        <v>0</v>
      </c>
      <c r="AA46" s="496">
        <v>0</v>
      </c>
    </row>
    <row r="47" spans="1:27" ht="15" x14ac:dyDescent="0.2">
      <c r="A47" s="383" t="s">
        <v>137</v>
      </c>
      <c r="B47" s="496">
        <v>2020</v>
      </c>
      <c r="C47" s="496">
        <v>1</v>
      </c>
      <c r="D47" s="496">
        <v>202001</v>
      </c>
      <c r="E47" s="383" t="s">
        <v>112</v>
      </c>
      <c r="F47" s="383" t="s">
        <v>115</v>
      </c>
      <c r="G47" s="383" t="s">
        <v>13</v>
      </c>
      <c r="H47" s="383" t="s">
        <v>83</v>
      </c>
      <c r="I47" s="383" t="s">
        <v>19</v>
      </c>
      <c r="J47" s="383" t="s">
        <v>115</v>
      </c>
      <c r="K47" s="383" t="s">
        <v>144</v>
      </c>
      <c r="L47" s="383" t="s">
        <v>145</v>
      </c>
      <c r="M47" s="496">
        <v>0</v>
      </c>
      <c r="N47" s="383" t="s">
        <v>79</v>
      </c>
      <c r="O47" s="383" t="s">
        <v>115</v>
      </c>
      <c r="P47" s="383" t="s">
        <v>72</v>
      </c>
      <c r="Q47" s="497">
        <v>1533152.07</v>
      </c>
      <c r="R47" s="497">
        <v>1456494.47</v>
      </c>
      <c r="S47" s="497">
        <v>76657.600000000006</v>
      </c>
      <c r="T47" s="496">
        <v>0</v>
      </c>
      <c r="U47" s="496">
        <v>0</v>
      </c>
      <c r="V47" s="496">
        <v>0</v>
      </c>
      <c r="W47" s="496">
        <v>0</v>
      </c>
      <c r="X47" s="496">
        <v>0</v>
      </c>
      <c r="Y47" s="496">
        <v>0</v>
      </c>
      <c r="Z47" s="496">
        <v>0</v>
      </c>
      <c r="AA47" s="496">
        <v>0</v>
      </c>
    </row>
    <row r="48" spans="1:27" ht="15" x14ac:dyDescent="0.2">
      <c r="A48" s="383" t="s">
        <v>137</v>
      </c>
      <c r="B48" s="496">
        <v>2020</v>
      </c>
      <c r="C48" s="496">
        <v>1</v>
      </c>
      <c r="D48" s="496">
        <v>202001</v>
      </c>
      <c r="E48" s="383" t="s">
        <v>112</v>
      </c>
      <c r="F48" s="383" t="s">
        <v>115</v>
      </c>
      <c r="G48" s="383" t="s">
        <v>13</v>
      </c>
      <c r="H48" s="383" t="s">
        <v>83</v>
      </c>
      <c r="I48" s="383" t="s">
        <v>19</v>
      </c>
      <c r="J48" s="383" t="s">
        <v>115</v>
      </c>
      <c r="K48" s="383" t="s">
        <v>144</v>
      </c>
      <c r="L48" s="383" t="s">
        <v>145</v>
      </c>
      <c r="M48" s="496">
        <v>0</v>
      </c>
      <c r="N48" s="383" t="s">
        <v>79</v>
      </c>
      <c r="O48" s="383" t="s">
        <v>115</v>
      </c>
      <c r="P48" s="383" t="s">
        <v>73</v>
      </c>
      <c r="Q48" s="497">
        <v>10000</v>
      </c>
      <c r="R48" s="497">
        <v>9500</v>
      </c>
      <c r="S48" s="497">
        <v>500</v>
      </c>
      <c r="T48" s="496">
        <v>0</v>
      </c>
      <c r="U48" s="496">
        <v>0</v>
      </c>
      <c r="V48" s="496">
        <v>0</v>
      </c>
      <c r="W48" s="496">
        <v>0</v>
      </c>
      <c r="X48" s="496">
        <v>0</v>
      </c>
      <c r="Y48" s="496">
        <v>0</v>
      </c>
      <c r="Z48" s="496">
        <v>0</v>
      </c>
      <c r="AA48" s="496">
        <v>0</v>
      </c>
    </row>
    <row r="49" spans="1:27" ht="15" x14ac:dyDescent="0.2">
      <c r="A49" s="383" t="s">
        <v>137</v>
      </c>
      <c r="B49" s="496">
        <v>2020</v>
      </c>
      <c r="C49" s="496">
        <v>1</v>
      </c>
      <c r="D49" s="496">
        <v>202001</v>
      </c>
      <c r="E49" s="383" t="s">
        <v>112</v>
      </c>
      <c r="F49" s="383" t="s">
        <v>115</v>
      </c>
      <c r="G49" s="383" t="s">
        <v>13</v>
      </c>
      <c r="H49" s="383" t="s">
        <v>83</v>
      </c>
      <c r="I49" s="383" t="s">
        <v>19</v>
      </c>
      <c r="J49" s="383" t="s">
        <v>115</v>
      </c>
      <c r="K49" s="383" t="s">
        <v>144</v>
      </c>
      <c r="L49" s="383" t="s">
        <v>145</v>
      </c>
      <c r="M49" s="496">
        <v>0</v>
      </c>
      <c r="N49" s="383" t="s">
        <v>79</v>
      </c>
      <c r="O49" s="383" t="s">
        <v>115</v>
      </c>
      <c r="P49" s="383" t="s">
        <v>74</v>
      </c>
      <c r="Q49" s="497">
        <v>0</v>
      </c>
      <c r="R49" s="497">
        <v>0</v>
      </c>
      <c r="S49" s="497">
        <v>0</v>
      </c>
      <c r="T49" s="496">
        <v>0</v>
      </c>
      <c r="U49" s="496">
        <v>0</v>
      </c>
      <c r="V49" s="496">
        <v>0</v>
      </c>
      <c r="W49" s="496">
        <v>0</v>
      </c>
      <c r="X49" s="496">
        <v>0</v>
      </c>
      <c r="Y49" s="496">
        <v>0</v>
      </c>
      <c r="Z49" s="496">
        <v>0</v>
      </c>
      <c r="AA49" s="496">
        <v>0</v>
      </c>
    </row>
    <row r="50" spans="1:27" ht="15" x14ac:dyDescent="0.2">
      <c r="A50" s="383" t="s">
        <v>137</v>
      </c>
      <c r="B50" s="496">
        <v>2020</v>
      </c>
      <c r="C50" s="496">
        <v>1</v>
      </c>
      <c r="D50" s="496">
        <v>202001</v>
      </c>
      <c r="E50" s="383" t="s">
        <v>112</v>
      </c>
      <c r="F50" s="383" t="s">
        <v>115</v>
      </c>
      <c r="G50" s="383" t="s">
        <v>13</v>
      </c>
      <c r="H50" s="383" t="s">
        <v>83</v>
      </c>
      <c r="I50" s="383" t="s">
        <v>19</v>
      </c>
      <c r="J50" s="383" t="s">
        <v>115</v>
      </c>
      <c r="K50" s="383" t="s">
        <v>144</v>
      </c>
      <c r="L50" s="383" t="s">
        <v>145</v>
      </c>
      <c r="M50" s="496">
        <v>0</v>
      </c>
      <c r="N50" s="383" t="s">
        <v>79</v>
      </c>
      <c r="O50" s="383" t="s">
        <v>115</v>
      </c>
      <c r="P50" s="383" t="s">
        <v>75</v>
      </c>
      <c r="Q50" s="497">
        <v>0</v>
      </c>
      <c r="R50" s="497">
        <v>0</v>
      </c>
      <c r="S50" s="497">
        <v>0</v>
      </c>
      <c r="T50" s="496">
        <v>0</v>
      </c>
      <c r="U50" s="496">
        <v>0</v>
      </c>
      <c r="V50" s="496">
        <v>0</v>
      </c>
      <c r="W50" s="496">
        <v>0</v>
      </c>
      <c r="X50" s="496">
        <v>0</v>
      </c>
      <c r="Y50" s="496">
        <v>0</v>
      </c>
      <c r="Z50" s="496">
        <v>0</v>
      </c>
      <c r="AA50" s="496">
        <v>0</v>
      </c>
    </row>
    <row r="51" spans="1:27" ht="15" x14ac:dyDescent="0.2">
      <c r="A51" s="383" t="s">
        <v>137</v>
      </c>
      <c r="B51" s="496">
        <v>2020</v>
      </c>
      <c r="C51" s="496">
        <v>1</v>
      </c>
      <c r="D51" s="496">
        <v>202001</v>
      </c>
      <c r="E51" s="383" t="s">
        <v>112</v>
      </c>
      <c r="F51" s="383" t="s">
        <v>115</v>
      </c>
      <c r="G51" s="383" t="s">
        <v>13</v>
      </c>
      <c r="H51" s="383" t="s">
        <v>83</v>
      </c>
      <c r="I51" s="383" t="s">
        <v>19</v>
      </c>
      <c r="J51" s="383" t="s">
        <v>115</v>
      </c>
      <c r="K51" s="383" t="s">
        <v>144</v>
      </c>
      <c r="L51" s="383" t="s">
        <v>145</v>
      </c>
      <c r="M51" s="496">
        <v>0</v>
      </c>
      <c r="N51" s="383" t="s">
        <v>79</v>
      </c>
      <c r="O51" s="383" t="s">
        <v>115</v>
      </c>
      <c r="P51" s="383" t="s">
        <v>76</v>
      </c>
      <c r="Q51" s="497">
        <v>0</v>
      </c>
      <c r="R51" s="497">
        <v>0</v>
      </c>
      <c r="S51" s="497">
        <v>0</v>
      </c>
      <c r="T51" s="496">
        <v>0</v>
      </c>
      <c r="U51" s="496">
        <v>0</v>
      </c>
      <c r="V51" s="496">
        <v>0</v>
      </c>
      <c r="W51" s="496">
        <v>0</v>
      </c>
      <c r="X51" s="496">
        <v>0</v>
      </c>
      <c r="Y51" s="496">
        <v>0</v>
      </c>
      <c r="Z51" s="496">
        <v>0</v>
      </c>
      <c r="AA51" s="496">
        <v>0</v>
      </c>
    </row>
    <row r="52" spans="1:27" ht="15" x14ac:dyDescent="0.2">
      <c r="A52" s="383" t="s">
        <v>137</v>
      </c>
      <c r="B52" s="496">
        <v>2020</v>
      </c>
      <c r="C52" s="496">
        <v>1</v>
      </c>
      <c r="D52" s="496">
        <v>202001</v>
      </c>
      <c r="E52" s="383" t="s">
        <v>112</v>
      </c>
      <c r="F52" s="383" t="s">
        <v>115</v>
      </c>
      <c r="G52" s="383" t="s">
        <v>13</v>
      </c>
      <c r="H52" s="383" t="s">
        <v>83</v>
      </c>
      <c r="I52" s="383" t="s">
        <v>19</v>
      </c>
      <c r="J52" s="383" t="s">
        <v>115</v>
      </c>
      <c r="K52" s="383" t="s">
        <v>144</v>
      </c>
      <c r="L52" s="383" t="s">
        <v>145</v>
      </c>
      <c r="M52" s="496">
        <v>0</v>
      </c>
      <c r="N52" s="383" t="s">
        <v>79</v>
      </c>
      <c r="O52" s="383" t="s">
        <v>115</v>
      </c>
      <c r="P52" s="383" t="s">
        <v>77</v>
      </c>
      <c r="Q52" s="497">
        <v>0</v>
      </c>
      <c r="R52" s="497">
        <v>0</v>
      </c>
      <c r="S52" s="497">
        <v>0</v>
      </c>
      <c r="T52" s="496">
        <v>0</v>
      </c>
      <c r="U52" s="496">
        <v>0</v>
      </c>
      <c r="V52" s="496">
        <v>0</v>
      </c>
      <c r="W52" s="496">
        <v>0</v>
      </c>
      <c r="X52" s="496">
        <v>0</v>
      </c>
      <c r="Y52" s="496">
        <v>0</v>
      </c>
      <c r="Z52" s="496">
        <v>0</v>
      </c>
      <c r="AA52" s="496">
        <v>0</v>
      </c>
    </row>
    <row r="53" spans="1:27" ht="15" x14ac:dyDescent="0.2">
      <c r="A53" s="383" t="s">
        <v>137</v>
      </c>
      <c r="B53" s="496">
        <v>2020</v>
      </c>
      <c r="C53" s="496">
        <v>1</v>
      </c>
      <c r="D53" s="496">
        <v>202001</v>
      </c>
      <c r="E53" s="383" t="s">
        <v>112</v>
      </c>
      <c r="F53" s="383" t="s">
        <v>115</v>
      </c>
      <c r="G53" s="383" t="s">
        <v>13</v>
      </c>
      <c r="H53" s="383" t="s">
        <v>83</v>
      </c>
      <c r="I53" s="383" t="s">
        <v>20</v>
      </c>
      <c r="J53" s="383" t="s">
        <v>115</v>
      </c>
      <c r="K53" s="383" t="s">
        <v>146</v>
      </c>
      <c r="L53" s="383" t="s">
        <v>147</v>
      </c>
      <c r="M53" s="496">
        <v>0</v>
      </c>
      <c r="N53" s="383" t="s">
        <v>79</v>
      </c>
      <c r="O53" s="383" t="s">
        <v>115</v>
      </c>
      <c r="P53" s="383" t="s">
        <v>71</v>
      </c>
      <c r="Q53" s="497">
        <v>0</v>
      </c>
      <c r="R53" s="497">
        <v>0</v>
      </c>
      <c r="S53" s="497">
        <v>0</v>
      </c>
      <c r="T53" s="496">
        <v>0</v>
      </c>
      <c r="U53" s="496">
        <v>0</v>
      </c>
      <c r="V53" s="496">
        <v>0</v>
      </c>
      <c r="W53" s="496">
        <v>0</v>
      </c>
      <c r="X53" s="496">
        <v>0</v>
      </c>
      <c r="Y53" s="496">
        <v>0</v>
      </c>
      <c r="Z53" s="496">
        <v>0</v>
      </c>
      <c r="AA53" s="496">
        <v>0</v>
      </c>
    </row>
    <row r="54" spans="1:27" ht="15" x14ac:dyDescent="0.2">
      <c r="A54" s="383" t="s">
        <v>137</v>
      </c>
      <c r="B54" s="496">
        <v>2020</v>
      </c>
      <c r="C54" s="496">
        <v>1</v>
      </c>
      <c r="D54" s="496">
        <v>202001</v>
      </c>
      <c r="E54" s="383" t="s">
        <v>112</v>
      </c>
      <c r="F54" s="383" t="s">
        <v>115</v>
      </c>
      <c r="G54" s="383" t="s">
        <v>13</v>
      </c>
      <c r="H54" s="383" t="s">
        <v>83</v>
      </c>
      <c r="I54" s="383" t="s">
        <v>20</v>
      </c>
      <c r="J54" s="383" t="s">
        <v>115</v>
      </c>
      <c r="K54" s="383" t="s">
        <v>146</v>
      </c>
      <c r="L54" s="383" t="s">
        <v>147</v>
      </c>
      <c r="M54" s="496">
        <v>0</v>
      </c>
      <c r="N54" s="383" t="s">
        <v>79</v>
      </c>
      <c r="O54" s="383" t="s">
        <v>115</v>
      </c>
      <c r="P54" s="383" t="s">
        <v>72</v>
      </c>
      <c r="Q54" s="497">
        <v>359829.29</v>
      </c>
      <c r="R54" s="497">
        <v>89957.32</v>
      </c>
      <c r="S54" s="497">
        <v>269871.96999999997</v>
      </c>
      <c r="T54" s="496">
        <v>0</v>
      </c>
      <c r="U54" s="496">
        <v>0</v>
      </c>
      <c r="V54" s="496">
        <v>0</v>
      </c>
      <c r="W54" s="496">
        <v>0</v>
      </c>
      <c r="X54" s="496">
        <v>0</v>
      </c>
      <c r="Y54" s="496">
        <v>0</v>
      </c>
      <c r="Z54" s="496">
        <v>0</v>
      </c>
      <c r="AA54" s="496">
        <v>0</v>
      </c>
    </row>
    <row r="55" spans="1:27" ht="15" x14ac:dyDescent="0.2">
      <c r="A55" s="383" t="s">
        <v>137</v>
      </c>
      <c r="B55" s="496">
        <v>2020</v>
      </c>
      <c r="C55" s="496">
        <v>1</v>
      </c>
      <c r="D55" s="496">
        <v>202001</v>
      </c>
      <c r="E55" s="383" t="s">
        <v>112</v>
      </c>
      <c r="F55" s="383" t="s">
        <v>115</v>
      </c>
      <c r="G55" s="383" t="s">
        <v>13</v>
      </c>
      <c r="H55" s="383" t="s">
        <v>83</v>
      </c>
      <c r="I55" s="383" t="s">
        <v>20</v>
      </c>
      <c r="J55" s="383" t="s">
        <v>115</v>
      </c>
      <c r="K55" s="383" t="s">
        <v>146</v>
      </c>
      <c r="L55" s="383" t="s">
        <v>147</v>
      </c>
      <c r="M55" s="496">
        <v>0</v>
      </c>
      <c r="N55" s="383" t="s">
        <v>79</v>
      </c>
      <c r="O55" s="383" t="s">
        <v>115</v>
      </c>
      <c r="P55" s="383" t="s">
        <v>73</v>
      </c>
      <c r="Q55" s="497">
        <v>0</v>
      </c>
      <c r="R55" s="497">
        <v>0</v>
      </c>
      <c r="S55" s="497">
        <v>0</v>
      </c>
      <c r="T55" s="496">
        <v>0</v>
      </c>
      <c r="U55" s="496">
        <v>0</v>
      </c>
      <c r="V55" s="496">
        <v>0</v>
      </c>
      <c r="W55" s="496">
        <v>0</v>
      </c>
      <c r="X55" s="496">
        <v>0</v>
      </c>
      <c r="Y55" s="496">
        <v>0</v>
      </c>
      <c r="Z55" s="496">
        <v>0</v>
      </c>
      <c r="AA55" s="496">
        <v>0</v>
      </c>
    </row>
    <row r="56" spans="1:27" ht="15" x14ac:dyDescent="0.2">
      <c r="A56" s="383" t="s">
        <v>137</v>
      </c>
      <c r="B56" s="496">
        <v>2020</v>
      </c>
      <c r="C56" s="496">
        <v>1</v>
      </c>
      <c r="D56" s="496">
        <v>202001</v>
      </c>
      <c r="E56" s="383" t="s">
        <v>112</v>
      </c>
      <c r="F56" s="383" t="s">
        <v>115</v>
      </c>
      <c r="G56" s="383" t="s">
        <v>13</v>
      </c>
      <c r="H56" s="383" t="s">
        <v>83</v>
      </c>
      <c r="I56" s="383" t="s">
        <v>20</v>
      </c>
      <c r="J56" s="383" t="s">
        <v>115</v>
      </c>
      <c r="K56" s="383" t="s">
        <v>146</v>
      </c>
      <c r="L56" s="383" t="s">
        <v>147</v>
      </c>
      <c r="M56" s="496">
        <v>0</v>
      </c>
      <c r="N56" s="383" t="s">
        <v>79</v>
      </c>
      <c r="O56" s="383" t="s">
        <v>115</v>
      </c>
      <c r="P56" s="383" t="s">
        <v>74</v>
      </c>
      <c r="Q56" s="497">
        <v>300000</v>
      </c>
      <c r="R56" s="497">
        <v>0</v>
      </c>
      <c r="S56" s="497">
        <v>300000</v>
      </c>
      <c r="T56" s="496">
        <v>0</v>
      </c>
      <c r="U56" s="496">
        <v>0</v>
      </c>
      <c r="V56" s="496">
        <v>0</v>
      </c>
      <c r="W56" s="496">
        <v>0</v>
      </c>
      <c r="X56" s="496">
        <v>0</v>
      </c>
      <c r="Y56" s="496">
        <v>0</v>
      </c>
      <c r="Z56" s="496">
        <v>0</v>
      </c>
      <c r="AA56" s="496">
        <v>0</v>
      </c>
    </row>
    <row r="57" spans="1:27" ht="15" x14ac:dyDescent="0.2">
      <c r="A57" s="383" t="s">
        <v>137</v>
      </c>
      <c r="B57" s="496">
        <v>2020</v>
      </c>
      <c r="C57" s="496">
        <v>1</v>
      </c>
      <c r="D57" s="496">
        <v>202001</v>
      </c>
      <c r="E57" s="383" t="s">
        <v>112</v>
      </c>
      <c r="F57" s="383" t="s">
        <v>115</v>
      </c>
      <c r="G57" s="383" t="s">
        <v>13</v>
      </c>
      <c r="H57" s="383" t="s">
        <v>83</v>
      </c>
      <c r="I57" s="383" t="s">
        <v>20</v>
      </c>
      <c r="J57" s="383" t="s">
        <v>115</v>
      </c>
      <c r="K57" s="383" t="s">
        <v>146</v>
      </c>
      <c r="L57" s="383" t="s">
        <v>147</v>
      </c>
      <c r="M57" s="496">
        <v>0</v>
      </c>
      <c r="N57" s="383" t="s">
        <v>79</v>
      </c>
      <c r="O57" s="383" t="s">
        <v>115</v>
      </c>
      <c r="P57" s="383" t="s">
        <v>75</v>
      </c>
      <c r="Q57" s="497">
        <v>3381.45</v>
      </c>
      <c r="R57" s="497">
        <v>2141.7800000000002</v>
      </c>
      <c r="S57" s="497">
        <v>1239.67</v>
      </c>
      <c r="T57" s="496">
        <v>0</v>
      </c>
      <c r="U57" s="496">
        <v>0</v>
      </c>
      <c r="V57" s="496">
        <v>0</v>
      </c>
      <c r="W57" s="496">
        <v>0</v>
      </c>
      <c r="X57" s="496">
        <v>0</v>
      </c>
      <c r="Y57" s="496">
        <v>0</v>
      </c>
      <c r="Z57" s="496">
        <v>0</v>
      </c>
      <c r="AA57" s="496">
        <v>0</v>
      </c>
    </row>
    <row r="58" spans="1:27" ht="15" x14ac:dyDescent="0.2">
      <c r="A58" s="383" t="s">
        <v>137</v>
      </c>
      <c r="B58" s="496">
        <v>2020</v>
      </c>
      <c r="C58" s="496">
        <v>1</v>
      </c>
      <c r="D58" s="496">
        <v>202001</v>
      </c>
      <c r="E58" s="383" t="s">
        <v>112</v>
      </c>
      <c r="F58" s="383" t="s">
        <v>115</v>
      </c>
      <c r="G58" s="383" t="s">
        <v>13</v>
      </c>
      <c r="H58" s="383" t="s">
        <v>83</v>
      </c>
      <c r="I58" s="383" t="s">
        <v>20</v>
      </c>
      <c r="J58" s="383" t="s">
        <v>115</v>
      </c>
      <c r="K58" s="383" t="s">
        <v>146</v>
      </c>
      <c r="L58" s="383" t="s">
        <v>147</v>
      </c>
      <c r="M58" s="496">
        <v>0</v>
      </c>
      <c r="N58" s="383" t="s">
        <v>79</v>
      </c>
      <c r="O58" s="383" t="s">
        <v>115</v>
      </c>
      <c r="P58" s="383" t="s">
        <v>76</v>
      </c>
      <c r="Q58" s="497">
        <v>1569401.36</v>
      </c>
      <c r="R58" s="497">
        <v>210396.36</v>
      </c>
      <c r="S58" s="497">
        <v>1359005</v>
      </c>
      <c r="T58" s="496">
        <v>0</v>
      </c>
      <c r="U58" s="496">
        <v>0</v>
      </c>
      <c r="V58" s="496">
        <v>0</v>
      </c>
      <c r="W58" s="496">
        <v>0</v>
      </c>
      <c r="X58" s="496">
        <v>0</v>
      </c>
      <c r="Y58" s="496">
        <v>0</v>
      </c>
      <c r="Z58" s="496">
        <v>0</v>
      </c>
      <c r="AA58" s="496">
        <v>0</v>
      </c>
    </row>
    <row r="59" spans="1:27" ht="15" x14ac:dyDescent="0.2">
      <c r="A59" s="383" t="s">
        <v>137</v>
      </c>
      <c r="B59" s="496">
        <v>2020</v>
      </c>
      <c r="C59" s="496">
        <v>1</v>
      </c>
      <c r="D59" s="496">
        <v>202001</v>
      </c>
      <c r="E59" s="383" t="s">
        <v>112</v>
      </c>
      <c r="F59" s="383" t="s">
        <v>115</v>
      </c>
      <c r="G59" s="383" t="s">
        <v>13</v>
      </c>
      <c r="H59" s="383" t="s">
        <v>83</v>
      </c>
      <c r="I59" s="383" t="s">
        <v>20</v>
      </c>
      <c r="J59" s="383" t="s">
        <v>115</v>
      </c>
      <c r="K59" s="383" t="s">
        <v>146</v>
      </c>
      <c r="L59" s="383" t="s">
        <v>147</v>
      </c>
      <c r="M59" s="496">
        <v>0</v>
      </c>
      <c r="N59" s="383" t="s">
        <v>79</v>
      </c>
      <c r="O59" s="383" t="s">
        <v>115</v>
      </c>
      <c r="P59" s="383" t="s">
        <v>77</v>
      </c>
      <c r="Q59" s="497">
        <v>14000</v>
      </c>
      <c r="R59" s="497">
        <v>3500</v>
      </c>
      <c r="S59" s="497">
        <v>10500</v>
      </c>
      <c r="T59" s="496">
        <v>0</v>
      </c>
      <c r="U59" s="496">
        <v>0</v>
      </c>
      <c r="V59" s="496">
        <v>0</v>
      </c>
      <c r="W59" s="496">
        <v>0</v>
      </c>
      <c r="X59" s="496">
        <v>0</v>
      </c>
      <c r="Y59" s="496">
        <v>0</v>
      </c>
      <c r="Z59" s="496">
        <v>0</v>
      </c>
      <c r="AA59" s="496">
        <v>0</v>
      </c>
    </row>
    <row r="60" spans="1:27" ht="15" x14ac:dyDescent="0.2">
      <c r="A60" s="383" t="s">
        <v>137</v>
      </c>
      <c r="B60" s="496">
        <v>2020</v>
      </c>
      <c r="C60" s="496">
        <v>1</v>
      </c>
      <c r="D60" s="496">
        <v>202001</v>
      </c>
      <c r="E60" s="383" t="s">
        <v>112</v>
      </c>
      <c r="F60" s="383" t="s">
        <v>115</v>
      </c>
      <c r="G60" s="383" t="s">
        <v>13</v>
      </c>
      <c r="H60" s="383" t="s">
        <v>83</v>
      </c>
      <c r="I60" s="383" t="s">
        <v>21</v>
      </c>
      <c r="J60" s="383" t="s">
        <v>115</v>
      </c>
      <c r="K60" s="383" t="s">
        <v>148</v>
      </c>
      <c r="L60" s="383" t="s">
        <v>149</v>
      </c>
      <c r="M60" s="496">
        <v>0</v>
      </c>
      <c r="N60" s="383" t="s">
        <v>79</v>
      </c>
      <c r="O60" s="383" t="s">
        <v>115</v>
      </c>
      <c r="P60" s="383" t="s">
        <v>71</v>
      </c>
      <c r="Q60" s="497">
        <v>2000</v>
      </c>
      <c r="R60" s="497">
        <v>1800</v>
      </c>
      <c r="S60" s="497">
        <v>200</v>
      </c>
      <c r="T60" s="496">
        <v>0</v>
      </c>
      <c r="U60" s="496">
        <v>0</v>
      </c>
      <c r="V60" s="496">
        <v>0</v>
      </c>
      <c r="W60" s="496">
        <v>0</v>
      </c>
      <c r="X60" s="496">
        <v>0</v>
      </c>
      <c r="Y60" s="496">
        <v>0</v>
      </c>
      <c r="Z60" s="496">
        <v>0</v>
      </c>
      <c r="AA60" s="496">
        <v>0</v>
      </c>
    </row>
    <row r="61" spans="1:27" ht="15" x14ac:dyDescent="0.2">
      <c r="A61" s="383" t="s">
        <v>137</v>
      </c>
      <c r="B61" s="496">
        <v>2020</v>
      </c>
      <c r="C61" s="496">
        <v>1</v>
      </c>
      <c r="D61" s="496">
        <v>202001</v>
      </c>
      <c r="E61" s="383" t="s">
        <v>112</v>
      </c>
      <c r="F61" s="383" t="s">
        <v>115</v>
      </c>
      <c r="G61" s="383" t="s">
        <v>13</v>
      </c>
      <c r="H61" s="383" t="s">
        <v>83</v>
      </c>
      <c r="I61" s="383" t="s">
        <v>21</v>
      </c>
      <c r="J61" s="383" t="s">
        <v>115</v>
      </c>
      <c r="K61" s="383" t="s">
        <v>148</v>
      </c>
      <c r="L61" s="383" t="s">
        <v>149</v>
      </c>
      <c r="M61" s="496">
        <v>0</v>
      </c>
      <c r="N61" s="383" t="s">
        <v>79</v>
      </c>
      <c r="O61" s="383" t="s">
        <v>115</v>
      </c>
      <c r="P61" s="383" t="s">
        <v>72</v>
      </c>
      <c r="Q61" s="497">
        <v>61628.480000000003</v>
      </c>
      <c r="R61" s="497">
        <v>55465.63</v>
      </c>
      <c r="S61" s="497">
        <v>6162.85</v>
      </c>
      <c r="T61" s="496">
        <v>0</v>
      </c>
      <c r="U61" s="496">
        <v>0</v>
      </c>
      <c r="V61" s="496">
        <v>0</v>
      </c>
      <c r="W61" s="496">
        <v>0</v>
      </c>
      <c r="X61" s="496">
        <v>0</v>
      </c>
      <c r="Y61" s="496">
        <v>0</v>
      </c>
      <c r="Z61" s="496">
        <v>0</v>
      </c>
      <c r="AA61" s="496">
        <v>0</v>
      </c>
    </row>
    <row r="62" spans="1:27" ht="15" x14ac:dyDescent="0.2">
      <c r="A62" s="383" t="s">
        <v>137</v>
      </c>
      <c r="B62" s="496">
        <v>2020</v>
      </c>
      <c r="C62" s="496">
        <v>1</v>
      </c>
      <c r="D62" s="496">
        <v>202001</v>
      </c>
      <c r="E62" s="383" t="s">
        <v>112</v>
      </c>
      <c r="F62" s="383" t="s">
        <v>115</v>
      </c>
      <c r="G62" s="383" t="s">
        <v>13</v>
      </c>
      <c r="H62" s="383" t="s">
        <v>83</v>
      </c>
      <c r="I62" s="383" t="s">
        <v>21</v>
      </c>
      <c r="J62" s="383" t="s">
        <v>115</v>
      </c>
      <c r="K62" s="383" t="s">
        <v>148</v>
      </c>
      <c r="L62" s="383" t="s">
        <v>149</v>
      </c>
      <c r="M62" s="496">
        <v>0</v>
      </c>
      <c r="N62" s="383" t="s">
        <v>79</v>
      </c>
      <c r="O62" s="383" t="s">
        <v>115</v>
      </c>
      <c r="P62" s="383" t="s">
        <v>73</v>
      </c>
      <c r="Q62" s="497">
        <v>4000</v>
      </c>
      <c r="R62" s="497">
        <v>3000</v>
      </c>
      <c r="S62" s="497">
        <v>1000</v>
      </c>
      <c r="T62" s="496">
        <v>0</v>
      </c>
      <c r="U62" s="496">
        <v>0</v>
      </c>
      <c r="V62" s="496">
        <v>0</v>
      </c>
      <c r="W62" s="496">
        <v>0</v>
      </c>
      <c r="X62" s="496">
        <v>0</v>
      </c>
      <c r="Y62" s="496">
        <v>0</v>
      </c>
      <c r="Z62" s="496">
        <v>0</v>
      </c>
      <c r="AA62" s="496">
        <v>0</v>
      </c>
    </row>
    <row r="63" spans="1:27" ht="15" x14ac:dyDescent="0.2">
      <c r="A63" s="383" t="s">
        <v>137</v>
      </c>
      <c r="B63" s="496">
        <v>2020</v>
      </c>
      <c r="C63" s="496">
        <v>1</v>
      </c>
      <c r="D63" s="496">
        <v>202001</v>
      </c>
      <c r="E63" s="383" t="s">
        <v>112</v>
      </c>
      <c r="F63" s="383" t="s">
        <v>115</v>
      </c>
      <c r="G63" s="383" t="s">
        <v>13</v>
      </c>
      <c r="H63" s="383" t="s">
        <v>83</v>
      </c>
      <c r="I63" s="383" t="s">
        <v>21</v>
      </c>
      <c r="J63" s="383" t="s">
        <v>115</v>
      </c>
      <c r="K63" s="383" t="s">
        <v>148</v>
      </c>
      <c r="L63" s="383" t="s">
        <v>149</v>
      </c>
      <c r="M63" s="496">
        <v>0</v>
      </c>
      <c r="N63" s="383" t="s">
        <v>79</v>
      </c>
      <c r="O63" s="383" t="s">
        <v>115</v>
      </c>
      <c r="P63" s="383" t="s">
        <v>74</v>
      </c>
      <c r="Q63" s="497">
        <v>0</v>
      </c>
      <c r="R63" s="497">
        <v>0</v>
      </c>
      <c r="S63" s="497">
        <v>0</v>
      </c>
      <c r="T63" s="496">
        <v>0</v>
      </c>
      <c r="U63" s="496">
        <v>0</v>
      </c>
      <c r="V63" s="496">
        <v>0</v>
      </c>
      <c r="W63" s="496">
        <v>0</v>
      </c>
      <c r="X63" s="496">
        <v>0</v>
      </c>
      <c r="Y63" s="496">
        <v>0</v>
      </c>
      <c r="Z63" s="496">
        <v>0</v>
      </c>
      <c r="AA63" s="496">
        <v>0</v>
      </c>
    </row>
    <row r="64" spans="1:27" ht="15" x14ac:dyDescent="0.2">
      <c r="A64" s="383" t="s">
        <v>137</v>
      </c>
      <c r="B64" s="496">
        <v>2020</v>
      </c>
      <c r="C64" s="496">
        <v>1</v>
      </c>
      <c r="D64" s="496">
        <v>202001</v>
      </c>
      <c r="E64" s="383" t="s">
        <v>112</v>
      </c>
      <c r="F64" s="383" t="s">
        <v>115</v>
      </c>
      <c r="G64" s="383" t="s">
        <v>13</v>
      </c>
      <c r="H64" s="383" t="s">
        <v>83</v>
      </c>
      <c r="I64" s="383" t="s">
        <v>21</v>
      </c>
      <c r="J64" s="383" t="s">
        <v>115</v>
      </c>
      <c r="K64" s="383" t="s">
        <v>148</v>
      </c>
      <c r="L64" s="383" t="s">
        <v>149</v>
      </c>
      <c r="M64" s="496">
        <v>0</v>
      </c>
      <c r="N64" s="383" t="s">
        <v>79</v>
      </c>
      <c r="O64" s="383" t="s">
        <v>115</v>
      </c>
      <c r="P64" s="383" t="s">
        <v>75</v>
      </c>
      <c r="Q64" s="497">
        <v>163144.76999999999</v>
      </c>
      <c r="R64" s="497">
        <v>137853.67000000001</v>
      </c>
      <c r="S64" s="497">
        <v>25291.1</v>
      </c>
      <c r="T64" s="496">
        <v>0</v>
      </c>
      <c r="U64" s="496">
        <v>0</v>
      </c>
      <c r="V64" s="496">
        <v>0</v>
      </c>
      <c r="W64" s="496">
        <v>0</v>
      </c>
      <c r="X64" s="496">
        <v>0</v>
      </c>
      <c r="Y64" s="496">
        <v>0</v>
      </c>
      <c r="Z64" s="496">
        <v>0</v>
      </c>
      <c r="AA64" s="496">
        <v>0</v>
      </c>
    </row>
    <row r="65" spans="1:27" ht="15" x14ac:dyDescent="0.2">
      <c r="A65" s="383" t="s">
        <v>137</v>
      </c>
      <c r="B65" s="496">
        <v>2020</v>
      </c>
      <c r="C65" s="496">
        <v>1</v>
      </c>
      <c r="D65" s="496">
        <v>202001</v>
      </c>
      <c r="E65" s="383" t="s">
        <v>112</v>
      </c>
      <c r="F65" s="383" t="s">
        <v>115</v>
      </c>
      <c r="G65" s="383" t="s">
        <v>13</v>
      </c>
      <c r="H65" s="383" t="s">
        <v>83</v>
      </c>
      <c r="I65" s="383" t="s">
        <v>21</v>
      </c>
      <c r="J65" s="383" t="s">
        <v>115</v>
      </c>
      <c r="K65" s="383" t="s">
        <v>148</v>
      </c>
      <c r="L65" s="383" t="s">
        <v>149</v>
      </c>
      <c r="M65" s="496">
        <v>0</v>
      </c>
      <c r="N65" s="383" t="s">
        <v>79</v>
      </c>
      <c r="O65" s="383" t="s">
        <v>115</v>
      </c>
      <c r="P65" s="383" t="s">
        <v>76</v>
      </c>
      <c r="Q65" s="497">
        <v>73886.44</v>
      </c>
      <c r="R65" s="497">
        <v>73130.259999999995</v>
      </c>
      <c r="S65" s="497">
        <v>756.18</v>
      </c>
      <c r="T65" s="496">
        <v>0</v>
      </c>
      <c r="U65" s="496">
        <v>0</v>
      </c>
      <c r="V65" s="496">
        <v>0</v>
      </c>
      <c r="W65" s="496">
        <v>0</v>
      </c>
      <c r="X65" s="496">
        <v>0</v>
      </c>
      <c r="Y65" s="496">
        <v>0</v>
      </c>
      <c r="Z65" s="496">
        <v>0</v>
      </c>
      <c r="AA65" s="496">
        <v>0</v>
      </c>
    </row>
    <row r="66" spans="1:27" ht="15" x14ac:dyDescent="0.2">
      <c r="A66" s="383" t="s">
        <v>137</v>
      </c>
      <c r="B66" s="496">
        <v>2020</v>
      </c>
      <c r="C66" s="496">
        <v>1</v>
      </c>
      <c r="D66" s="496">
        <v>202001</v>
      </c>
      <c r="E66" s="383" t="s">
        <v>112</v>
      </c>
      <c r="F66" s="383" t="s">
        <v>115</v>
      </c>
      <c r="G66" s="383" t="s">
        <v>13</v>
      </c>
      <c r="H66" s="383" t="s">
        <v>83</v>
      </c>
      <c r="I66" s="383" t="s">
        <v>21</v>
      </c>
      <c r="J66" s="383" t="s">
        <v>115</v>
      </c>
      <c r="K66" s="383" t="s">
        <v>148</v>
      </c>
      <c r="L66" s="383" t="s">
        <v>149</v>
      </c>
      <c r="M66" s="496">
        <v>0</v>
      </c>
      <c r="N66" s="383" t="s">
        <v>79</v>
      </c>
      <c r="O66" s="383" t="s">
        <v>115</v>
      </c>
      <c r="P66" s="383" t="s">
        <v>77</v>
      </c>
      <c r="Q66" s="497">
        <v>2000</v>
      </c>
      <c r="R66" s="497">
        <v>1500</v>
      </c>
      <c r="S66" s="497">
        <v>500</v>
      </c>
      <c r="T66" s="496">
        <v>0</v>
      </c>
      <c r="U66" s="496">
        <v>0</v>
      </c>
      <c r="V66" s="496">
        <v>0</v>
      </c>
      <c r="W66" s="496">
        <v>0</v>
      </c>
      <c r="X66" s="496">
        <v>0</v>
      </c>
      <c r="Y66" s="496">
        <v>0</v>
      </c>
      <c r="Z66" s="496">
        <v>0</v>
      </c>
      <c r="AA66" s="496">
        <v>0</v>
      </c>
    </row>
    <row r="67" spans="1:27" ht="15" x14ac:dyDescent="0.2">
      <c r="A67" s="383" t="s">
        <v>137</v>
      </c>
      <c r="B67" s="496">
        <v>2020</v>
      </c>
      <c r="C67" s="496">
        <v>1</v>
      </c>
      <c r="D67" s="496">
        <v>202001</v>
      </c>
      <c r="E67" s="383" t="s">
        <v>112</v>
      </c>
      <c r="F67" s="383" t="s">
        <v>115</v>
      </c>
      <c r="G67" s="383" t="s">
        <v>13</v>
      </c>
      <c r="H67" s="383" t="s">
        <v>83</v>
      </c>
      <c r="I67" s="383" t="s">
        <v>22</v>
      </c>
      <c r="J67" s="383" t="s">
        <v>115</v>
      </c>
      <c r="K67" s="383" t="s">
        <v>150</v>
      </c>
      <c r="L67" s="383" t="s">
        <v>151</v>
      </c>
      <c r="M67" s="496">
        <v>0</v>
      </c>
      <c r="N67" s="383" t="s">
        <v>79</v>
      </c>
      <c r="O67" s="383" t="s">
        <v>115</v>
      </c>
      <c r="P67" s="383" t="s">
        <v>71</v>
      </c>
      <c r="Q67" s="497">
        <v>4000</v>
      </c>
      <c r="R67" s="497">
        <v>3000</v>
      </c>
      <c r="S67" s="497">
        <v>1000</v>
      </c>
      <c r="T67" s="496">
        <v>0</v>
      </c>
      <c r="U67" s="496">
        <v>0</v>
      </c>
      <c r="V67" s="496">
        <v>0</v>
      </c>
      <c r="W67" s="496">
        <v>0</v>
      </c>
      <c r="X67" s="496">
        <v>0</v>
      </c>
      <c r="Y67" s="496">
        <v>0</v>
      </c>
      <c r="Z67" s="496">
        <v>0</v>
      </c>
      <c r="AA67" s="496">
        <v>0</v>
      </c>
    </row>
    <row r="68" spans="1:27" ht="15" x14ac:dyDescent="0.2">
      <c r="A68" s="383" t="s">
        <v>137</v>
      </c>
      <c r="B68" s="496">
        <v>2020</v>
      </c>
      <c r="C68" s="496">
        <v>1</v>
      </c>
      <c r="D68" s="496">
        <v>202001</v>
      </c>
      <c r="E68" s="383" t="s">
        <v>112</v>
      </c>
      <c r="F68" s="383" t="s">
        <v>115</v>
      </c>
      <c r="G68" s="383" t="s">
        <v>13</v>
      </c>
      <c r="H68" s="383" t="s">
        <v>83</v>
      </c>
      <c r="I68" s="383" t="s">
        <v>22</v>
      </c>
      <c r="J68" s="383" t="s">
        <v>115</v>
      </c>
      <c r="K68" s="383" t="s">
        <v>150</v>
      </c>
      <c r="L68" s="383" t="s">
        <v>151</v>
      </c>
      <c r="M68" s="496">
        <v>0</v>
      </c>
      <c r="N68" s="383" t="s">
        <v>79</v>
      </c>
      <c r="O68" s="383" t="s">
        <v>115</v>
      </c>
      <c r="P68" s="383" t="s">
        <v>72</v>
      </c>
      <c r="Q68" s="497">
        <v>84395.33</v>
      </c>
      <c r="R68" s="497">
        <v>63296.5</v>
      </c>
      <c r="S68" s="497">
        <v>21098.83</v>
      </c>
      <c r="T68" s="496">
        <v>0</v>
      </c>
      <c r="U68" s="496">
        <v>0</v>
      </c>
      <c r="V68" s="496">
        <v>0</v>
      </c>
      <c r="W68" s="496">
        <v>0</v>
      </c>
      <c r="X68" s="496">
        <v>0</v>
      </c>
      <c r="Y68" s="496">
        <v>0</v>
      </c>
      <c r="Z68" s="496">
        <v>0</v>
      </c>
      <c r="AA68" s="496">
        <v>0</v>
      </c>
    </row>
    <row r="69" spans="1:27" ht="15" x14ac:dyDescent="0.2">
      <c r="A69" s="383" t="s">
        <v>137</v>
      </c>
      <c r="B69" s="496">
        <v>2020</v>
      </c>
      <c r="C69" s="496">
        <v>1</v>
      </c>
      <c r="D69" s="496">
        <v>202001</v>
      </c>
      <c r="E69" s="383" t="s">
        <v>112</v>
      </c>
      <c r="F69" s="383" t="s">
        <v>115</v>
      </c>
      <c r="G69" s="383" t="s">
        <v>13</v>
      </c>
      <c r="H69" s="383" t="s">
        <v>83</v>
      </c>
      <c r="I69" s="383" t="s">
        <v>22</v>
      </c>
      <c r="J69" s="383" t="s">
        <v>115</v>
      </c>
      <c r="K69" s="383" t="s">
        <v>150</v>
      </c>
      <c r="L69" s="383" t="s">
        <v>151</v>
      </c>
      <c r="M69" s="496">
        <v>0</v>
      </c>
      <c r="N69" s="383" t="s">
        <v>79</v>
      </c>
      <c r="O69" s="383" t="s">
        <v>115</v>
      </c>
      <c r="P69" s="383" t="s">
        <v>73</v>
      </c>
      <c r="Q69" s="497">
        <v>6000</v>
      </c>
      <c r="R69" s="497">
        <v>4500</v>
      </c>
      <c r="S69" s="497">
        <v>1500</v>
      </c>
      <c r="T69" s="496">
        <v>0</v>
      </c>
      <c r="U69" s="496">
        <v>0</v>
      </c>
      <c r="V69" s="496">
        <v>0</v>
      </c>
      <c r="W69" s="496">
        <v>0</v>
      </c>
      <c r="X69" s="496">
        <v>0</v>
      </c>
      <c r="Y69" s="496">
        <v>0</v>
      </c>
      <c r="Z69" s="496">
        <v>0</v>
      </c>
      <c r="AA69" s="496">
        <v>0</v>
      </c>
    </row>
    <row r="70" spans="1:27" ht="15" x14ac:dyDescent="0.2">
      <c r="A70" s="383" t="s">
        <v>137</v>
      </c>
      <c r="B70" s="496">
        <v>2020</v>
      </c>
      <c r="C70" s="496">
        <v>1</v>
      </c>
      <c r="D70" s="496">
        <v>202001</v>
      </c>
      <c r="E70" s="383" t="s">
        <v>112</v>
      </c>
      <c r="F70" s="383" t="s">
        <v>115</v>
      </c>
      <c r="G70" s="383" t="s">
        <v>13</v>
      </c>
      <c r="H70" s="383" t="s">
        <v>83</v>
      </c>
      <c r="I70" s="383" t="s">
        <v>22</v>
      </c>
      <c r="J70" s="383" t="s">
        <v>115</v>
      </c>
      <c r="K70" s="383" t="s">
        <v>150</v>
      </c>
      <c r="L70" s="383" t="s">
        <v>151</v>
      </c>
      <c r="M70" s="496">
        <v>0</v>
      </c>
      <c r="N70" s="383" t="s">
        <v>79</v>
      </c>
      <c r="O70" s="383" t="s">
        <v>115</v>
      </c>
      <c r="P70" s="383" t="s">
        <v>74</v>
      </c>
      <c r="Q70" s="497">
        <v>0</v>
      </c>
      <c r="R70" s="497">
        <v>0</v>
      </c>
      <c r="S70" s="497">
        <v>0</v>
      </c>
      <c r="T70" s="496">
        <v>0</v>
      </c>
      <c r="U70" s="496">
        <v>0</v>
      </c>
      <c r="V70" s="496">
        <v>0</v>
      </c>
      <c r="W70" s="496">
        <v>0</v>
      </c>
      <c r="X70" s="496">
        <v>0</v>
      </c>
      <c r="Y70" s="496">
        <v>0</v>
      </c>
      <c r="Z70" s="496">
        <v>0</v>
      </c>
      <c r="AA70" s="496">
        <v>0</v>
      </c>
    </row>
    <row r="71" spans="1:27" ht="15" x14ac:dyDescent="0.2">
      <c r="A71" s="383" t="s">
        <v>137</v>
      </c>
      <c r="B71" s="496">
        <v>2020</v>
      </c>
      <c r="C71" s="496">
        <v>1</v>
      </c>
      <c r="D71" s="496">
        <v>202001</v>
      </c>
      <c r="E71" s="383" t="s">
        <v>112</v>
      </c>
      <c r="F71" s="383" t="s">
        <v>115</v>
      </c>
      <c r="G71" s="383" t="s">
        <v>13</v>
      </c>
      <c r="H71" s="383" t="s">
        <v>83</v>
      </c>
      <c r="I71" s="383" t="s">
        <v>22</v>
      </c>
      <c r="J71" s="383" t="s">
        <v>115</v>
      </c>
      <c r="K71" s="383" t="s">
        <v>150</v>
      </c>
      <c r="L71" s="383" t="s">
        <v>151</v>
      </c>
      <c r="M71" s="496">
        <v>0</v>
      </c>
      <c r="N71" s="383" t="s">
        <v>79</v>
      </c>
      <c r="O71" s="383" t="s">
        <v>115</v>
      </c>
      <c r="P71" s="383" t="s">
        <v>75</v>
      </c>
      <c r="Q71" s="497">
        <v>219420</v>
      </c>
      <c r="R71" s="497">
        <v>143197.38</v>
      </c>
      <c r="S71" s="497">
        <v>76222.62</v>
      </c>
      <c r="T71" s="496">
        <v>0</v>
      </c>
      <c r="U71" s="496">
        <v>0</v>
      </c>
      <c r="V71" s="496">
        <v>0</v>
      </c>
      <c r="W71" s="496">
        <v>0</v>
      </c>
      <c r="X71" s="496">
        <v>0</v>
      </c>
      <c r="Y71" s="496">
        <v>0</v>
      </c>
      <c r="Z71" s="496">
        <v>0</v>
      </c>
      <c r="AA71" s="496">
        <v>0</v>
      </c>
    </row>
    <row r="72" spans="1:27" ht="15" x14ac:dyDescent="0.2">
      <c r="A72" s="383" t="s">
        <v>137</v>
      </c>
      <c r="B72" s="496">
        <v>2020</v>
      </c>
      <c r="C72" s="496">
        <v>1</v>
      </c>
      <c r="D72" s="496">
        <v>202001</v>
      </c>
      <c r="E72" s="383" t="s">
        <v>112</v>
      </c>
      <c r="F72" s="383" t="s">
        <v>115</v>
      </c>
      <c r="G72" s="383" t="s">
        <v>13</v>
      </c>
      <c r="H72" s="383" t="s">
        <v>83</v>
      </c>
      <c r="I72" s="383" t="s">
        <v>22</v>
      </c>
      <c r="J72" s="383" t="s">
        <v>115</v>
      </c>
      <c r="K72" s="383" t="s">
        <v>150</v>
      </c>
      <c r="L72" s="383" t="s">
        <v>151</v>
      </c>
      <c r="M72" s="496">
        <v>0</v>
      </c>
      <c r="N72" s="383" t="s">
        <v>79</v>
      </c>
      <c r="O72" s="383" t="s">
        <v>115</v>
      </c>
      <c r="P72" s="383" t="s">
        <v>76</v>
      </c>
      <c r="Q72" s="497">
        <v>0</v>
      </c>
      <c r="R72" s="497">
        <v>0</v>
      </c>
      <c r="S72" s="497">
        <v>0</v>
      </c>
      <c r="T72" s="496">
        <v>0</v>
      </c>
      <c r="U72" s="496">
        <v>0</v>
      </c>
      <c r="V72" s="496">
        <v>0</v>
      </c>
      <c r="W72" s="496">
        <v>0</v>
      </c>
      <c r="X72" s="496">
        <v>0</v>
      </c>
      <c r="Y72" s="496">
        <v>0</v>
      </c>
      <c r="Z72" s="496">
        <v>0</v>
      </c>
      <c r="AA72" s="496">
        <v>0</v>
      </c>
    </row>
    <row r="73" spans="1:27" ht="15" x14ac:dyDescent="0.2">
      <c r="A73" s="383" t="s">
        <v>137</v>
      </c>
      <c r="B73" s="496">
        <v>2020</v>
      </c>
      <c r="C73" s="496">
        <v>1</v>
      </c>
      <c r="D73" s="496">
        <v>202001</v>
      </c>
      <c r="E73" s="383" t="s">
        <v>112</v>
      </c>
      <c r="F73" s="383" t="s">
        <v>115</v>
      </c>
      <c r="G73" s="383" t="s">
        <v>13</v>
      </c>
      <c r="H73" s="383" t="s">
        <v>83</v>
      </c>
      <c r="I73" s="383" t="s">
        <v>22</v>
      </c>
      <c r="J73" s="383" t="s">
        <v>115</v>
      </c>
      <c r="K73" s="383" t="s">
        <v>150</v>
      </c>
      <c r="L73" s="383" t="s">
        <v>151</v>
      </c>
      <c r="M73" s="496">
        <v>0</v>
      </c>
      <c r="N73" s="383" t="s">
        <v>79</v>
      </c>
      <c r="O73" s="383" t="s">
        <v>115</v>
      </c>
      <c r="P73" s="383" t="s">
        <v>77</v>
      </c>
      <c r="Q73" s="497">
        <v>0</v>
      </c>
      <c r="R73" s="497">
        <v>0</v>
      </c>
      <c r="S73" s="497">
        <v>0</v>
      </c>
      <c r="T73" s="496">
        <v>0</v>
      </c>
      <c r="U73" s="496">
        <v>0</v>
      </c>
      <c r="V73" s="496">
        <v>0</v>
      </c>
      <c r="W73" s="496">
        <v>0</v>
      </c>
      <c r="X73" s="496">
        <v>0</v>
      </c>
      <c r="Y73" s="496">
        <v>0</v>
      </c>
      <c r="Z73" s="496">
        <v>0</v>
      </c>
      <c r="AA73" s="496">
        <v>0</v>
      </c>
    </row>
    <row r="74" spans="1:27" ht="15" x14ac:dyDescent="0.2">
      <c r="A74" s="383" t="s">
        <v>137</v>
      </c>
      <c r="B74" s="496">
        <v>2020</v>
      </c>
      <c r="C74" s="496">
        <v>1</v>
      </c>
      <c r="D74" s="496">
        <v>202001</v>
      </c>
      <c r="E74" s="383" t="s">
        <v>112</v>
      </c>
      <c r="F74" s="383" t="s">
        <v>115</v>
      </c>
      <c r="G74" s="383" t="s">
        <v>13</v>
      </c>
      <c r="H74" s="383" t="s">
        <v>84</v>
      </c>
      <c r="I74" s="383" t="s">
        <v>25</v>
      </c>
      <c r="J74" s="383" t="s">
        <v>115</v>
      </c>
      <c r="K74" s="383" t="s">
        <v>152</v>
      </c>
      <c r="L74" s="383" t="s">
        <v>153</v>
      </c>
      <c r="M74" s="496">
        <v>0</v>
      </c>
      <c r="N74" s="383" t="s">
        <v>79</v>
      </c>
      <c r="O74" s="383" t="s">
        <v>115</v>
      </c>
      <c r="P74" s="383" t="s">
        <v>71</v>
      </c>
      <c r="Q74" s="497">
        <v>30500</v>
      </c>
      <c r="R74" s="497">
        <v>30000</v>
      </c>
      <c r="S74" s="497">
        <v>500</v>
      </c>
      <c r="T74" s="496">
        <v>0</v>
      </c>
      <c r="U74" s="496">
        <v>0</v>
      </c>
      <c r="V74" s="496">
        <v>0</v>
      </c>
      <c r="W74" s="496">
        <v>0</v>
      </c>
      <c r="X74" s="496">
        <v>0</v>
      </c>
      <c r="Y74" s="496">
        <v>0</v>
      </c>
      <c r="Z74" s="496">
        <v>0</v>
      </c>
      <c r="AA74" s="496">
        <v>0</v>
      </c>
    </row>
    <row r="75" spans="1:27" ht="15" x14ac:dyDescent="0.2">
      <c r="A75" s="383" t="s">
        <v>137</v>
      </c>
      <c r="B75" s="496">
        <v>2020</v>
      </c>
      <c r="C75" s="496">
        <v>1</v>
      </c>
      <c r="D75" s="496">
        <v>202001</v>
      </c>
      <c r="E75" s="383" t="s">
        <v>112</v>
      </c>
      <c r="F75" s="383" t="s">
        <v>115</v>
      </c>
      <c r="G75" s="383" t="s">
        <v>13</v>
      </c>
      <c r="H75" s="383" t="s">
        <v>84</v>
      </c>
      <c r="I75" s="383" t="s">
        <v>25</v>
      </c>
      <c r="J75" s="383" t="s">
        <v>115</v>
      </c>
      <c r="K75" s="383" t="s">
        <v>152</v>
      </c>
      <c r="L75" s="383" t="s">
        <v>153</v>
      </c>
      <c r="M75" s="496">
        <v>0</v>
      </c>
      <c r="N75" s="383" t="s">
        <v>79</v>
      </c>
      <c r="O75" s="383" t="s">
        <v>115</v>
      </c>
      <c r="P75" s="383" t="s">
        <v>72</v>
      </c>
      <c r="Q75" s="497">
        <v>1137954</v>
      </c>
      <c r="R75" s="497">
        <v>1084146.3</v>
      </c>
      <c r="S75" s="497">
        <v>53807.7</v>
      </c>
      <c r="T75" s="496">
        <v>0</v>
      </c>
      <c r="U75" s="496">
        <v>0</v>
      </c>
      <c r="V75" s="496">
        <v>0</v>
      </c>
      <c r="W75" s="496">
        <v>0</v>
      </c>
      <c r="X75" s="496">
        <v>0</v>
      </c>
      <c r="Y75" s="496">
        <v>0</v>
      </c>
      <c r="Z75" s="496">
        <v>0</v>
      </c>
      <c r="AA75" s="496">
        <v>0</v>
      </c>
    </row>
    <row r="76" spans="1:27" ht="15" x14ac:dyDescent="0.2">
      <c r="A76" s="383" t="s">
        <v>137</v>
      </c>
      <c r="B76" s="496">
        <v>2020</v>
      </c>
      <c r="C76" s="496">
        <v>1</v>
      </c>
      <c r="D76" s="496">
        <v>202001</v>
      </c>
      <c r="E76" s="383" t="s">
        <v>112</v>
      </c>
      <c r="F76" s="383" t="s">
        <v>115</v>
      </c>
      <c r="G76" s="383" t="s">
        <v>13</v>
      </c>
      <c r="H76" s="383" t="s">
        <v>84</v>
      </c>
      <c r="I76" s="383" t="s">
        <v>25</v>
      </c>
      <c r="J76" s="383" t="s">
        <v>115</v>
      </c>
      <c r="K76" s="383" t="s">
        <v>152</v>
      </c>
      <c r="L76" s="383" t="s">
        <v>153</v>
      </c>
      <c r="M76" s="496">
        <v>0</v>
      </c>
      <c r="N76" s="383" t="s">
        <v>79</v>
      </c>
      <c r="O76" s="383" t="s">
        <v>115</v>
      </c>
      <c r="P76" s="383" t="s">
        <v>73</v>
      </c>
      <c r="Q76" s="497">
        <v>200000</v>
      </c>
      <c r="R76" s="497">
        <v>190000</v>
      </c>
      <c r="S76" s="497">
        <v>10000</v>
      </c>
      <c r="T76" s="496">
        <v>0</v>
      </c>
      <c r="U76" s="496">
        <v>0</v>
      </c>
      <c r="V76" s="496">
        <v>0</v>
      </c>
      <c r="W76" s="496">
        <v>0</v>
      </c>
      <c r="X76" s="496">
        <v>0</v>
      </c>
      <c r="Y76" s="496">
        <v>0</v>
      </c>
      <c r="Z76" s="496">
        <v>0</v>
      </c>
      <c r="AA76" s="496">
        <v>0</v>
      </c>
    </row>
    <row r="77" spans="1:27" ht="15" x14ac:dyDescent="0.2">
      <c r="A77" s="383" t="s">
        <v>137</v>
      </c>
      <c r="B77" s="496">
        <v>2020</v>
      </c>
      <c r="C77" s="496">
        <v>1</v>
      </c>
      <c r="D77" s="496">
        <v>202001</v>
      </c>
      <c r="E77" s="383" t="s">
        <v>112</v>
      </c>
      <c r="F77" s="383" t="s">
        <v>115</v>
      </c>
      <c r="G77" s="383" t="s">
        <v>13</v>
      </c>
      <c r="H77" s="383" t="s">
        <v>84</v>
      </c>
      <c r="I77" s="383" t="s">
        <v>25</v>
      </c>
      <c r="J77" s="383" t="s">
        <v>115</v>
      </c>
      <c r="K77" s="383" t="s">
        <v>152</v>
      </c>
      <c r="L77" s="383" t="s">
        <v>153</v>
      </c>
      <c r="M77" s="496">
        <v>0</v>
      </c>
      <c r="N77" s="383" t="s">
        <v>79</v>
      </c>
      <c r="O77" s="383" t="s">
        <v>115</v>
      </c>
      <c r="P77" s="383" t="s">
        <v>74</v>
      </c>
      <c r="Q77" s="497">
        <v>2066402.19</v>
      </c>
      <c r="R77" s="497">
        <v>1975155.67</v>
      </c>
      <c r="S77" s="497">
        <v>91246.52</v>
      </c>
      <c r="T77" s="496">
        <v>0</v>
      </c>
      <c r="U77" s="496">
        <v>0</v>
      </c>
      <c r="V77" s="496">
        <v>0</v>
      </c>
      <c r="W77" s="496">
        <v>0</v>
      </c>
      <c r="X77" s="496">
        <v>0</v>
      </c>
      <c r="Y77" s="496">
        <v>0</v>
      </c>
      <c r="Z77" s="496">
        <v>0</v>
      </c>
      <c r="AA77" s="496">
        <v>0</v>
      </c>
    </row>
    <row r="78" spans="1:27" ht="15" x14ac:dyDescent="0.2">
      <c r="A78" s="383" t="s">
        <v>137</v>
      </c>
      <c r="B78" s="496">
        <v>2020</v>
      </c>
      <c r="C78" s="496">
        <v>1</v>
      </c>
      <c r="D78" s="496">
        <v>202001</v>
      </c>
      <c r="E78" s="383" t="s">
        <v>112</v>
      </c>
      <c r="F78" s="383" t="s">
        <v>115</v>
      </c>
      <c r="G78" s="383" t="s">
        <v>13</v>
      </c>
      <c r="H78" s="383" t="s">
        <v>84</v>
      </c>
      <c r="I78" s="383" t="s">
        <v>25</v>
      </c>
      <c r="J78" s="383" t="s">
        <v>115</v>
      </c>
      <c r="K78" s="383" t="s">
        <v>152</v>
      </c>
      <c r="L78" s="383" t="s">
        <v>153</v>
      </c>
      <c r="M78" s="496">
        <v>0</v>
      </c>
      <c r="N78" s="383" t="s">
        <v>79</v>
      </c>
      <c r="O78" s="383" t="s">
        <v>115</v>
      </c>
      <c r="P78" s="383" t="s">
        <v>75</v>
      </c>
      <c r="Q78" s="497">
        <v>0</v>
      </c>
      <c r="R78" s="497">
        <v>0</v>
      </c>
      <c r="S78" s="497">
        <v>0</v>
      </c>
      <c r="T78" s="496">
        <v>0</v>
      </c>
      <c r="U78" s="496">
        <v>0</v>
      </c>
      <c r="V78" s="496">
        <v>0</v>
      </c>
      <c r="W78" s="496">
        <v>0</v>
      </c>
      <c r="X78" s="496">
        <v>0</v>
      </c>
      <c r="Y78" s="496">
        <v>0</v>
      </c>
      <c r="Z78" s="496">
        <v>0</v>
      </c>
      <c r="AA78" s="496">
        <v>0</v>
      </c>
    </row>
    <row r="79" spans="1:27" ht="15" x14ac:dyDescent="0.2">
      <c r="A79" s="383" t="s">
        <v>137</v>
      </c>
      <c r="B79" s="496">
        <v>2020</v>
      </c>
      <c r="C79" s="496">
        <v>1</v>
      </c>
      <c r="D79" s="496">
        <v>202001</v>
      </c>
      <c r="E79" s="383" t="s">
        <v>112</v>
      </c>
      <c r="F79" s="383" t="s">
        <v>115</v>
      </c>
      <c r="G79" s="383" t="s">
        <v>13</v>
      </c>
      <c r="H79" s="383" t="s">
        <v>84</v>
      </c>
      <c r="I79" s="383" t="s">
        <v>25</v>
      </c>
      <c r="J79" s="383" t="s">
        <v>115</v>
      </c>
      <c r="K79" s="383" t="s">
        <v>152</v>
      </c>
      <c r="L79" s="383" t="s">
        <v>153</v>
      </c>
      <c r="M79" s="496">
        <v>0</v>
      </c>
      <c r="N79" s="383" t="s">
        <v>79</v>
      </c>
      <c r="O79" s="383" t="s">
        <v>115</v>
      </c>
      <c r="P79" s="383" t="s">
        <v>76</v>
      </c>
      <c r="Q79" s="497">
        <v>0</v>
      </c>
      <c r="R79" s="497">
        <v>0</v>
      </c>
      <c r="S79" s="497">
        <v>0</v>
      </c>
      <c r="T79" s="496">
        <v>0</v>
      </c>
      <c r="U79" s="496">
        <v>0</v>
      </c>
      <c r="V79" s="496">
        <v>0</v>
      </c>
      <c r="W79" s="496">
        <v>0</v>
      </c>
      <c r="X79" s="496">
        <v>0</v>
      </c>
      <c r="Y79" s="496">
        <v>0</v>
      </c>
      <c r="Z79" s="496">
        <v>0</v>
      </c>
      <c r="AA79" s="496">
        <v>0</v>
      </c>
    </row>
    <row r="80" spans="1:27" ht="15" x14ac:dyDescent="0.2">
      <c r="A80" s="383" t="s">
        <v>137</v>
      </c>
      <c r="B80" s="496">
        <v>2020</v>
      </c>
      <c r="C80" s="496">
        <v>1</v>
      </c>
      <c r="D80" s="496">
        <v>202001</v>
      </c>
      <c r="E80" s="383" t="s">
        <v>112</v>
      </c>
      <c r="F80" s="383" t="s">
        <v>115</v>
      </c>
      <c r="G80" s="383" t="s">
        <v>13</v>
      </c>
      <c r="H80" s="383" t="s">
        <v>84</v>
      </c>
      <c r="I80" s="383" t="s">
        <v>25</v>
      </c>
      <c r="J80" s="383" t="s">
        <v>115</v>
      </c>
      <c r="K80" s="383" t="s">
        <v>152</v>
      </c>
      <c r="L80" s="383" t="s">
        <v>153</v>
      </c>
      <c r="M80" s="496">
        <v>0</v>
      </c>
      <c r="N80" s="383" t="s">
        <v>79</v>
      </c>
      <c r="O80" s="383" t="s">
        <v>115</v>
      </c>
      <c r="P80" s="383" t="s">
        <v>77</v>
      </c>
      <c r="Q80" s="497">
        <v>11000</v>
      </c>
      <c r="R80" s="497">
        <v>10000</v>
      </c>
      <c r="S80" s="497">
        <v>1000</v>
      </c>
      <c r="T80" s="496">
        <v>0</v>
      </c>
      <c r="U80" s="496">
        <v>0</v>
      </c>
      <c r="V80" s="496">
        <v>0</v>
      </c>
      <c r="W80" s="496">
        <v>0</v>
      </c>
      <c r="X80" s="496">
        <v>0</v>
      </c>
      <c r="Y80" s="496">
        <v>0</v>
      </c>
      <c r="Z80" s="496">
        <v>0</v>
      </c>
      <c r="AA80" s="496">
        <v>0</v>
      </c>
    </row>
    <row r="81" spans="1:27" ht="15" x14ac:dyDescent="0.2">
      <c r="A81" s="383" t="s">
        <v>137</v>
      </c>
      <c r="B81" s="496">
        <v>2020</v>
      </c>
      <c r="C81" s="496">
        <v>1</v>
      </c>
      <c r="D81" s="496">
        <v>202001</v>
      </c>
      <c r="E81" s="383" t="s">
        <v>112</v>
      </c>
      <c r="F81" s="383" t="s">
        <v>115</v>
      </c>
      <c r="G81" s="383" t="s">
        <v>13</v>
      </c>
      <c r="H81" s="383" t="s">
        <v>84</v>
      </c>
      <c r="I81" s="383" t="s">
        <v>26</v>
      </c>
      <c r="J81" s="383" t="s">
        <v>115</v>
      </c>
      <c r="K81" s="383" t="s">
        <v>154</v>
      </c>
      <c r="L81" s="383" t="s">
        <v>155</v>
      </c>
      <c r="M81" s="496">
        <v>0</v>
      </c>
      <c r="N81" s="383" t="s">
        <v>79</v>
      </c>
      <c r="O81" s="383" t="s">
        <v>115</v>
      </c>
      <c r="P81" s="383" t="s">
        <v>71</v>
      </c>
      <c r="Q81" s="497">
        <v>20000</v>
      </c>
      <c r="R81" s="497">
        <v>20000</v>
      </c>
      <c r="S81" s="497">
        <v>0</v>
      </c>
      <c r="T81" s="496">
        <v>0</v>
      </c>
      <c r="U81" s="496">
        <v>0</v>
      </c>
      <c r="V81" s="496">
        <v>0</v>
      </c>
      <c r="W81" s="496">
        <v>0</v>
      </c>
      <c r="X81" s="496">
        <v>0</v>
      </c>
      <c r="Y81" s="496">
        <v>0</v>
      </c>
      <c r="Z81" s="496">
        <v>0</v>
      </c>
      <c r="AA81" s="496">
        <v>0</v>
      </c>
    </row>
    <row r="82" spans="1:27" ht="15" x14ac:dyDescent="0.2">
      <c r="A82" s="383" t="s">
        <v>137</v>
      </c>
      <c r="B82" s="496">
        <v>2020</v>
      </c>
      <c r="C82" s="496">
        <v>1</v>
      </c>
      <c r="D82" s="496">
        <v>202001</v>
      </c>
      <c r="E82" s="383" t="s">
        <v>112</v>
      </c>
      <c r="F82" s="383" t="s">
        <v>115</v>
      </c>
      <c r="G82" s="383" t="s">
        <v>13</v>
      </c>
      <c r="H82" s="383" t="s">
        <v>84</v>
      </c>
      <c r="I82" s="383" t="s">
        <v>26</v>
      </c>
      <c r="J82" s="383" t="s">
        <v>115</v>
      </c>
      <c r="K82" s="383" t="s">
        <v>154</v>
      </c>
      <c r="L82" s="383" t="s">
        <v>155</v>
      </c>
      <c r="M82" s="496">
        <v>0</v>
      </c>
      <c r="N82" s="383" t="s">
        <v>79</v>
      </c>
      <c r="O82" s="383" t="s">
        <v>115</v>
      </c>
      <c r="P82" s="383" t="s">
        <v>72</v>
      </c>
      <c r="Q82" s="497">
        <v>505612.71</v>
      </c>
      <c r="R82" s="497">
        <v>505612.71</v>
      </c>
      <c r="S82" s="497">
        <v>0</v>
      </c>
      <c r="T82" s="496">
        <v>0</v>
      </c>
      <c r="U82" s="496">
        <v>0</v>
      </c>
      <c r="V82" s="496">
        <v>0</v>
      </c>
      <c r="W82" s="496">
        <v>0</v>
      </c>
      <c r="X82" s="496">
        <v>0</v>
      </c>
      <c r="Y82" s="496">
        <v>0</v>
      </c>
      <c r="Z82" s="496">
        <v>0</v>
      </c>
      <c r="AA82" s="496">
        <v>0</v>
      </c>
    </row>
    <row r="83" spans="1:27" ht="15" x14ac:dyDescent="0.2">
      <c r="A83" s="383" t="s">
        <v>137</v>
      </c>
      <c r="B83" s="496">
        <v>2020</v>
      </c>
      <c r="C83" s="496">
        <v>1</v>
      </c>
      <c r="D83" s="496">
        <v>202001</v>
      </c>
      <c r="E83" s="383" t="s">
        <v>112</v>
      </c>
      <c r="F83" s="383" t="s">
        <v>115</v>
      </c>
      <c r="G83" s="383" t="s">
        <v>13</v>
      </c>
      <c r="H83" s="383" t="s">
        <v>84</v>
      </c>
      <c r="I83" s="383" t="s">
        <v>26</v>
      </c>
      <c r="J83" s="383" t="s">
        <v>115</v>
      </c>
      <c r="K83" s="383" t="s">
        <v>154</v>
      </c>
      <c r="L83" s="383" t="s">
        <v>155</v>
      </c>
      <c r="M83" s="496">
        <v>0</v>
      </c>
      <c r="N83" s="383" t="s">
        <v>79</v>
      </c>
      <c r="O83" s="383" t="s">
        <v>115</v>
      </c>
      <c r="P83" s="383" t="s">
        <v>73</v>
      </c>
      <c r="Q83" s="497">
        <v>75000</v>
      </c>
      <c r="R83" s="497">
        <v>75000</v>
      </c>
      <c r="S83" s="497">
        <v>0</v>
      </c>
      <c r="T83" s="496">
        <v>0</v>
      </c>
      <c r="U83" s="496">
        <v>0</v>
      </c>
      <c r="V83" s="496">
        <v>0</v>
      </c>
      <c r="W83" s="496">
        <v>0</v>
      </c>
      <c r="X83" s="496">
        <v>0</v>
      </c>
      <c r="Y83" s="496">
        <v>0</v>
      </c>
      <c r="Z83" s="496">
        <v>0</v>
      </c>
      <c r="AA83" s="496">
        <v>0</v>
      </c>
    </row>
    <row r="84" spans="1:27" ht="15" x14ac:dyDescent="0.2">
      <c r="A84" s="383" t="s">
        <v>137</v>
      </c>
      <c r="B84" s="496">
        <v>2020</v>
      </c>
      <c r="C84" s="496">
        <v>1</v>
      </c>
      <c r="D84" s="496">
        <v>202001</v>
      </c>
      <c r="E84" s="383" t="s">
        <v>112</v>
      </c>
      <c r="F84" s="383" t="s">
        <v>115</v>
      </c>
      <c r="G84" s="383" t="s">
        <v>13</v>
      </c>
      <c r="H84" s="383" t="s">
        <v>84</v>
      </c>
      <c r="I84" s="383" t="s">
        <v>26</v>
      </c>
      <c r="J84" s="383" t="s">
        <v>115</v>
      </c>
      <c r="K84" s="383" t="s">
        <v>154</v>
      </c>
      <c r="L84" s="383" t="s">
        <v>155</v>
      </c>
      <c r="M84" s="496">
        <v>0</v>
      </c>
      <c r="N84" s="383" t="s">
        <v>79</v>
      </c>
      <c r="O84" s="383" t="s">
        <v>115</v>
      </c>
      <c r="P84" s="383" t="s">
        <v>74</v>
      </c>
      <c r="Q84" s="497">
        <v>871594.68</v>
      </c>
      <c r="R84" s="497">
        <v>871594.68</v>
      </c>
      <c r="S84" s="497">
        <v>0</v>
      </c>
      <c r="T84" s="496">
        <v>0</v>
      </c>
      <c r="U84" s="496">
        <v>0</v>
      </c>
      <c r="V84" s="496">
        <v>0</v>
      </c>
      <c r="W84" s="496">
        <v>0</v>
      </c>
      <c r="X84" s="496">
        <v>0</v>
      </c>
      <c r="Y84" s="496">
        <v>0</v>
      </c>
      <c r="Z84" s="496">
        <v>0</v>
      </c>
      <c r="AA84" s="496">
        <v>0</v>
      </c>
    </row>
    <row r="85" spans="1:27" ht="15" x14ac:dyDescent="0.2">
      <c r="A85" s="383" t="s">
        <v>137</v>
      </c>
      <c r="B85" s="496">
        <v>2020</v>
      </c>
      <c r="C85" s="496">
        <v>1</v>
      </c>
      <c r="D85" s="496">
        <v>202001</v>
      </c>
      <c r="E85" s="383" t="s">
        <v>112</v>
      </c>
      <c r="F85" s="383" t="s">
        <v>115</v>
      </c>
      <c r="G85" s="383" t="s">
        <v>13</v>
      </c>
      <c r="H85" s="383" t="s">
        <v>84</v>
      </c>
      <c r="I85" s="383" t="s">
        <v>26</v>
      </c>
      <c r="J85" s="383" t="s">
        <v>115</v>
      </c>
      <c r="K85" s="383" t="s">
        <v>154</v>
      </c>
      <c r="L85" s="383" t="s">
        <v>155</v>
      </c>
      <c r="M85" s="496">
        <v>0</v>
      </c>
      <c r="N85" s="383" t="s">
        <v>79</v>
      </c>
      <c r="O85" s="383" t="s">
        <v>115</v>
      </c>
      <c r="P85" s="383" t="s">
        <v>75</v>
      </c>
      <c r="Q85" s="497">
        <v>0</v>
      </c>
      <c r="R85" s="497">
        <v>0</v>
      </c>
      <c r="S85" s="497">
        <v>0</v>
      </c>
      <c r="T85" s="496">
        <v>0</v>
      </c>
      <c r="U85" s="496">
        <v>0</v>
      </c>
      <c r="V85" s="496">
        <v>0</v>
      </c>
      <c r="W85" s="496">
        <v>0</v>
      </c>
      <c r="X85" s="496">
        <v>0</v>
      </c>
      <c r="Y85" s="496">
        <v>0</v>
      </c>
      <c r="Z85" s="496">
        <v>0</v>
      </c>
      <c r="AA85" s="496">
        <v>0</v>
      </c>
    </row>
    <row r="86" spans="1:27" ht="15" x14ac:dyDescent="0.2">
      <c r="A86" s="383" t="s">
        <v>137</v>
      </c>
      <c r="B86" s="496">
        <v>2020</v>
      </c>
      <c r="C86" s="496">
        <v>1</v>
      </c>
      <c r="D86" s="496">
        <v>202001</v>
      </c>
      <c r="E86" s="383" t="s">
        <v>112</v>
      </c>
      <c r="F86" s="383" t="s">
        <v>115</v>
      </c>
      <c r="G86" s="383" t="s">
        <v>13</v>
      </c>
      <c r="H86" s="383" t="s">
        <v>84</v>
      </c>
      <c r="I86" s="383" t="s">
        <v>26</v>
      </c>
      <c r="J86" s="383" t="s">
        <v>115</v>
      </c>
      <c r="K86" s="383" t="s">
        <v>154</v>
      </c>
      <c r="L86" s="383" t="s">
        <v>155</v>
      </c>
      <c r="M86" s="496">
        <v>0</v>
      </c>
      <c r="N86" s="383" t="s">
        <v>79</v>
      </c>
      <c r="O86" s="383" t="s">
        <v>115</v>
      </c>
      <c r="P86" s="383" t="s">
        <v>76</v>
      </c>
      <c r="Q86" s="497">
        <v>0</v>
      </c>
      <c r="R86" s="497">
        <v>0</v>
      </c>
      <c r="S86" s="497">
        <v>0</v>
      </c>
      <c r="T86" s="496">
        <v>0</v>
      </c>
      <c r="U86" s="496">
        <v>0</v>
      </c>
      <c r="V86" s="496">
        <v>0</v>
      </c>
      <c r="W86" s="496">
        <v>0</v>
      </c>
      <c r="X86" s="496">
        <v>0</v>
      </c>
      <c r="Y86" s="496">
        <v>0</v>
      </c>
      <c r="Z86" s="496">
        <v>0</v>
      </c>
      <c r="AA86" s="496">
        <v>0</v>
      </c>
    </row>
    <row r="87" spans="1:27" ht="15" x14ac:dyDescent="0.2">
      <c r="A87" s="383" t="s">
        <v>137</v>
      </c>
      <c r="B87" s="496">
        <v>2020</v>
      </c>
      <c r="C87" s="496">
        <v>1</v>
      </c>
      <c r="D87" s="496">
        <v>202001</v>
      </c>
      <c r="E87" s="383" t="s">
        <v>112</v>
      </c>
      <c r="F87" s="383" t="s">
        <v>115</v>
      </c>
      <c r="G87" s="383" t="s">
        <v>13</v>
      </c>
      <c r="H87" s="383" t="s">
        <v>84</v>
      </c>
      <c r="I87" s="383" t="s">
        <v>26</v>
      </c>
      <c r="J87" s="383" t="s">
        <v>115</v>
      </c>
      <c r="K87" s="383" t="s">
        <v>154</v>
      </c>
      <c r="L87" s="383" t="s">
        <v>155</v>
      </c>
      <c r="M87" s="496">
        <v>0</v>
      </c>
      <c r="N87" s="383" t="s">
        <v>79</v>
      </c>
      <c r="O87" s="383" t="s">
        <v>115</v>
      </c>
      <c r="P87" s="383" t="s">
        <v>77</v>
      </c>
      <c r="Q87" s="497">
        <v>1000</v>
      </c>
      <c r="R87" s="497">
        <v>1000</v>
      </c>
      <c r="S87" s="497">
        <v>0</v>
      </c>
      <c r="T87" s="496">
        <v>0</v>
      </c>
      <c r="U87" s="496">
        <v>0</v>
      </c>
      <c r="V87" s="496">
        <v>0</v>
      </c>
      <c r="W87" s="496">
        <v>0</v>
      </c>
      <c r="X87" s="496">
        <v>0</v>
      </c>
      <c r="Y87" s="496">
        <v>0</v>
      </c>
      <c r="Z87" s="496">
        <v>0</v>
      </c>
      <c r="AA87" s="496">
        <v>0</v>
      </c>
    </row>
    <row r="88" spans="1:27" ht="15" x14ac:dyDescent="0.2">
      <c r="A88" s="383" t="s">
        <v>137</v>
      </c>
      <c r="B88" s="496">
        <v>2020</v>
      </c>
      <c r="C88" s="496">
        <v>1</v>
      </c>
      <c r="D88" s="496">
        <v>202001</v>
      </c>
      <c r="E88" s="383" t="s">
        <v>112</v>
      </c>
      <c r="F88" s="383" t="s">
        <v>115</v>
      </c>
      <c r="G88" s="383" t="s">
        <v>13</v>
      </c>
      <c r="H88" s="383" t="s">
        <v>84</v>
      </c>
      <c r="I88" s="383" t="s">
        <v>27</v>
      </c>
      <c r="J88" s="383" t="s">
        <v>115</v>
      </c>
      <c r="K88" s="383" t="s">
        <v>122</v>
      </c>
      <c r="L88" s="383" t="s">
        <v>123</v>
      </c>
      <c r="M88" s="496">
        <v>0</v>
      </c>
      <c r="N88" s="383" t="s">
        <v>79</v>
      </c>
      <c r="O88" s="383" t="s">
        <v>115</v>
      </c>
      <c r="P88" s="383" t="s">
        <v>71</v>
      </c>
      <c r="Q88" s="497">
        <v>51500</v>
      </c>
      <c r="R88" s="497">
        <v>50000</v>
      </c>
      <c r="S88" s="497">
        <v>1500</v>
      </c>
      <c r="T88" s="496">
        <v>0</v>
      </c>
      <c r="U88" s="496">
        <v>0</v>
      </c>
      <c r="V88" s="496">
        <v>0</v>
      </c>
      <c r="W88" s="496">
        <v>0</v>
      </c>
      <c r="X88" s="496">
        <v>0</v>
      </c>
      <c r="Y88" s="496">
        <v>0</v>
      </c>
      <c r="Z88" s="496">
        <v>0</v>
      </c>
      <c r="AA88" s="496">
        <v>0</v>
      </c>
    </row>
    <row r="89" spans="1:27" ht="15" x14ac:dyDescent="0.2">
      <c r="A89" s="383" t="s">
        <v>137</v>
      </c>
      <c r="B89" s="496">
        <v>2020</v>
      </c>
      <c r="C89" s="496">
        <v>1</v>
      </c>
      <c r="D89" s="496">
        <v>202001</v>
      </c>
      <c r="E89" s="383" t="s">
        <v>112</v>
      </c>
      <c r="F89" s="383" t="s">
        <v>115</v>
      </c>
      <c r="G89" s="383" t="s">
        <v>13</v>
      </c>
      <c r="H89" s="383" t="s">
        <v>84</v>
      </c>
      <c r="I89" s="383" t="s">
        <v>27</v>
      </c>
      <c r="J89" s="383" t="s">
        <v>115</v>
      </c>
      <c r="K89" s="383" t="s">
        <v>122</v>
      </c>
      <c r="L89" s="383" t="s">
        <v>123</v>
      </c>
      <c r="M89" s="496">
        <v>0</v>
      </c>
      <c r="N89" s="383" t="s">
        <v>79</v>
      </c>
      <c r="O89" s="383" t="s">
        <v>115</v>
      </c>
      <c r="P89" s="383" t="s">
        <v>72</v>
      </c>
      <c r="Q89" s="497">
        <v>2717810.72</v>
      </c>
      <c r="R89" s="497">
        <v>2614050.1800000002</v>
      </c>
      <c r="S89" s="497">
        <v>103760.54</v>
      </c>
      <c r="T89" s="496">
        <v>0</v>
      </c>
      <c r="U89" s="496">
        <v>0</v>
      </c>
      <c r="V89" s="496">
        <v>0</v>
      </c>
      <c r="W89" s="496">
        <v>0</v>
      </c>
      <c r="X89" s="496">
        <v>0</v>
      </c>
      <c r="Y89" s="496">
        <v>0</v>
      </c>
      <c r="Z89" s="496">
        <v>0</v>
      </c>
      <c r="AA89" s="496">
        <v>0</v>
      </c>
    </row>
    <row r="90" spans="1:27" ht="15" x14ac:dyDescent="0.2">
      <c r="A90" s="383" t="s">
        <v>137</v>
      </c>
      <c r="B90" s="496">
        <v>2020</v>
      </c>
      <c r="C90" s="496">
        <v>1</v>
      </c>
      <c r="D90" s="496">
        <v>202001</v>
      </c>
      <c r="E90" s="383" t="s">
        <v>112</v>
      </c>
      <c r="F90" s="383" t="s">
        <v>115</v>
      </c>
      <c r="G90" s="383" t="s">
        <v>13</v>
      </c>
      <c r="H90" s="383" t="s">
        <v>84</v>
      </c>
      <c r="I90" s="383" t="s">
        <v>27</v>
      </c>
      <c r="J90" s="383" t="s">
        <v>115</v>
      </c>
      <c r="K90" s="383" t="s">
        <v>122</v>
      </c>
      <c r="L90" s="383" t="s">
        <v>123</v>
      </c>
      <c r="M90" s="496">
        <v>0</v>
      </c>
      <c r="N90" s="383" t="s">
        <v>79</v>
      </c>
      <c r="O90" s="383" t="s">
        <v>115</v>
      </c>
      <c r="P90" s="383" t="s">
        <v>73</v>
      </c>
      <c r="Q90" s="497">
        <v>210000</v>
      </c>
      <c r="R90" s="497">
        <v>200000</v>
      </c>
      <c r="S90" s="497">
        <v>10000</v>
      </c>
      <c r="T90" s="496">
        <v>0</v>
      </c>
      <c r="U90" s="496">
        <v>0</v>
      </c>
      <c r="V90" s="496">
        <v>0</v>
      </c>
      <c r="W90" s="496">
        <v>0</v>
      </c>
      <c r="X90" s="496">
        <v>0</v>
      </c>
      <c r="Y90" s="496">
        <v>0</v>
      </c>
      <c r="Z90" s="496">
        <v>0</v>
      </c>
      <c r="AA90" s="496">
        <v>0</v>
      </c>
    </row>
    <row r="91" spans="1:27" ht="15" x14ac:dyDescent="0.2">
      <c r="A91" s="383" t="s">
        <v>137</v>
      </c>
      <c r="B91" s="496">
        <v>2020</v>
      </c>
      <c r="C91" s="496">
        <v>1</v>
      </c>
      <c r="D91" s="496">
        <v>202001</v>
      </c>
      <c r="E91" s="383" t="s">
        <v>112</v>
      </c>
      <c r="F91" s="383" t="s">
        <v>115</v>
      </c>
      <c r="G91" s="383" t="s">
        <v>13</v>
      </c>
      <c r="H91" s="383" t="s">
        <v>84</v>
      </c>
      <c r="I91" s="383" t="s">
        <v>27</v>
      </c>
      <c r="J91" s="383" t="s">
        <v>115</v>
      </c>
      <c r="K91" s="383" t="s">
        <v>122</v>
      </c>
      <c r="L91" s="383" t="s">
        <v>123</v>
      </c>
      <c r="M91" s="496">
        <v>0</v>
      </c>
      <c r="N91" s="383" t="s">
        <v>79</v>
      </c>
      <c r="O91" s="383" t="s">
        <v>115</v>
      </c>
      <c r="P91" s="383" t="s">
        <v>74</v>
      </c>
      <c r="Q91" s="497">
        <v>4641728</v>
      </c>
      <c r="R91" s="497">
        <v>4466753.24</v>
      </c>
      <c r="S91" s="497">
        <v>174974.76</v>
      </c>
      <c r="T91" s="496">
        <v>0</v>
      </c>
      <c r="U91" s="496">
        <v>0</v>
      </c>
      <c r="V91" s="496">
        <v>0</v>
      </c>
      <c r="W91" s="496">
        <v>0</v>
      </c>
      <c r="X91" s="496">
        <v>0</v>
      </c>
      <c r="Y91" s="496">
        <v>0</v>
      </c>
      <c r="Z91" s="496">
        <v>0</v>
      </c>
      <c r="AA91" s="496">
        <v>0</v>
      </c>
    </row>
    <row r="92" spans="1:27" ht="15" x14ac:dyDescent="0.2">
      <c r="A92" s="383" t="s">
        <v>137</v>
      </c>
      <c r="B92" s="496">
        <v>2020</v>
      </c>
      <c r="C92" s="496">
        <v>1</v>
      </c>
      <c r="D92" s="496">
        <v>202001</v>
      </c>
      <c r="E92" s="383" t="s">
        <v>112</v>
      </c>
      <c r="F92" s="383" t="s">
        <v>115</v>
      </c>
      <c r="G92" s="383" t="s">
        <v>13</v>
      </c>
      <c r="H92" s="383" t="s">
        <v>84</v>
      </c>
      <c r="I92" s="383" t="s">
        <v>27</v>
      </c>
      <c r="J92" s="383" t="s">
        <v>115</v>
      </c>
      <c r="K92" s="383" t="s">
        <v>122</v>
      </c>
      <c r="L92" s="383" t="s">
        <v>123</v>
      </c>
      <c r="M92" s="496">
        <v>0</v>
      </c>
      <c r="N92" s="383" t="s">
        <v>79</v>
      </c>
      <c r="O92" s="383" t="s">
        <v>115</v>
      </c>
      <c r="P92" s="383" t="s">
        <v>75</v>
      </c>
      <c r="Q92" s="497">
        <v>0</v>
      </c>
      <c r="R92" s="497">
        <v>0</v>
      </c>
      <c r="S92" s="497">
        <v>0</v>
      </c>
      <c r="T92" s="496">
        <v>0</v>
      </c>
      <c r="U92" s="496">
        <v>0</v>
      </c>
      <c r="V92" s="496">
        <v>0</v>
      </c>
      <c r="W92" s="496">
        <v>0</v>
      </c>
      <c r="X92" s="496">
        <v>0</v>
      </c>
      <c r="Y92" s="496">
        <v>0</v>
      </c>
      <c r="Z92" s="496">
        <v>0</v>
      </c>
      <c r="AA92" s="496">
        <v>0</v>
      </c>
    </row>
    <row r="93" spans="1:27" ht="15" x14ac:dyDescent="0.2">
      <c r="A93" s="383" t="s">
        <v>137</v>
      </c>
      <c r="B93" s="496">
        <v>2020</v>
      </c>
      <c r="C93" s="496">
        <v>1</v>
      </c>
      <c r="D93" s="496">
        <v>202001</v>
      </c>
      <c r="E93" s="383" t="s">
        <v>112</v>
      </c>
      <c r="F93" s="383" t="s">
        <v>115</v>
      </c>
      <c r="G93" s="383" t="s">
        <v>13</v>
      </c>
      <c r="H93" s="383" t="s">
        <v>84</v>
      </c>
      <c r="I93" s="383" t="s">
        <v>27</v>
      </c>
      <c r="J93" s="383" t="s">
        <v>115</v>
      </c>
      <c r="K93" s="383" t="s">
        <v>122</v>
      </c>
      <c r="L93" s="383" t="s">
        <v>123</v>
      </c>
      <c r="M93" s="496">
        <v>0</v>
      </c>
      <c r="N93" s="383" t="s">
        <v>79</v>
      </c>
      <c r="O93" s="383" t="s">
        <v>115</v>
      </c>
      <c r="P93" s="383" t="s">
        <v>76</v>
      </c>
      <c r="Q93" s="497">
        <v>0</v>
      </c>
      <c r="R93" s="497">
        <v>0</v>
      </c>
      <c r="S93" s="497">
        <v>0</v>
      </c>
      <c r="T93" s="496">
        <v>0</v>
      </c>
      <c r="U93" s="496">
        <v>0</v>
      </c>
      <c r="V93" s="496">
        <v>0</v>
      </c>
      <c r="W93" s="496">
        <v>0</v>
      </c>
      <c r="X93" s="496">
        <v>0</v>
      </c>
      <c r="Y93" s="496">
        <v>0</v>
      </c>
      <c r="Z93" s="496">
        <v>0</v>
      </c>
      <c r="AA93" s="496">
        <v>0</v>
      </c>
    </row>
    <row r="94" spans="1:27" ht="15" x14ac:dyDescent="0.2">
      <c r="A94" s="383" t="s">
        <v>137</v>
      </c>
      <c r="B94" s="496">
        <v>2020</v>
      </c>
      <c r="C94" s="496">
        <v>1</v>
      </c>
      <c r="D94" s="496">
        <v>202001</v>
      </c>
      <c r="E94" s="383" t="s">
        <v>112</v>
      </c>
      <c r="F94" s="383" t="s">
        <v>115</v>
      </c>
      <c r="G94" s="383" t="s">
        <v>13</v>
      </c>
      <c r="H94" s="383" t="s">
        <v>84</v>
      </c>
      <c r="I94" s="383" t="s">
        <v>27</v>
      </c>
      <c r="J94" s="383" t="s">
        <v>115</v>
      </c>
      <c r="K94" s="383" t="s">
        <v>122</v>
      </c>
      <c r="L94" s="383" t="s">
        <v>123</v>
      </c>
      <c r="M94" s="496">
        <v>0</v>
      </c>
      <c r="N94" s="383" t="s">
        <v>79</v>
      </c>
      <c r="O94" s="383" t="s">
        <v>115</v>
      </c>
      <c r="P94" s="383" t="s">
        <v>77</v>
      </c>
      <c r="Q94" s="497">
        <v>26000</v>
      </c>
      <c r="R94" s="497">
        <v>25000</v>
      </c>
      <c r="S94" s="497">
        <v>1000</v>
      </c>
      <c r="T94" s="496">
        <v>0</v>
      </c>
      <c r="U94" s="496">
        <v>0</v>
      </c>
      <c r="V94" s="496">
        <v>0</v>
      </c>
      <c r="W94" s="496">
        <v>0</v>
      </c>
      <c r="X94" s="496">
        <v>0</v>
      </c>
      <c r="Y94" s="496">
        <v>0</v>
      </c>
      <c r="Z94" s="496">
        <v>0</v>
      </c>
      <c r="AA94" s="496">
        <v>0</v>
      </c>
    </row>
    <row r="95" spans="1:27" ht="15" x14ac:dyDescent="0.2">
      <c r="A95" s="383" t="s">
        <v>137</v>
      </c>
      <c r="B95" s="496">
        <v>2020</v>
      </c>
      <c r="C95" s="496">
        <v>1</v>
      </c>
      <c r="D95" s="496">
        <v>202001</v>
      </c>
      <c r="E95" s="383" t="s">
        <v>112</v>
      </c>
      <c r="F95" s="383" t="s">
        <v>115</v>
      </c>
      <c r="G95" s="383" t="s">
        <v>13</v>
      </c>
      <c r="H95" s="383" t="s">
        <v>84</v>
      </c>
      <c r="I95" s="383" t="s">
        <v>28</v>
      </c>
      <c r="J95" s="383" t="s">
        <v>115</v>
      </c>
      <c r="K95" s="383" t="s">
        <v>124</v>
      </c>
      <c r="L95" s="383" t="s">
        <v>125</v>
      </c>
      <c r="M95" s="496">
        <v>0</v>
      </c>
      <c r="N95" s="383" t="s">
        <v>79</v>
      </c>
      <c r="O95" s="383" t="s">
        <v>115</v>
      </c>
      <c r="P95" s="383" t="s">
        <v>71</v>
      </c>
      <c r="Q95" s="497">
        <v>25000</v>
      </c>
      <c r="R95" s="497">
        <v>25000</v>
      </c>
      <c r="S95" s="497">
        <v>0</v>
      </c>
      <c r="T95" s="496">
        <v>0</v>
      </c>
      <c r="U95" s="496">
        <v>0</v>
      </c>
      <c r="V95" s="496">
        <v>0</v>
      </c>
      <c r="W95" s="496">
        <v>0</v>
      </c>
      <c r="X95" s="496">
        <v>0</v>
      </c>
      <c r="Y95" s="496">
        <v>0</v>
      </c>
      <c r="Z95" s="496">
        <v>0</v>
      </c>
      <c r="AA95" s="496">
        <v>0</v>
      </c>
    </row>
    <row r="96" spans="1:27" ht="15" x14ac:dyDescent="0.2">
      <c r="A96" s="383" t="s">
        <v>137</v>
      </c>
      <c r="B96" s="496">
        <v>2020</v>
      </c>
      <c r="C96" s="496">
        <v>1</v>
      </c>
      <c r="D96" s="496">
        <v>202001</v>
      </c>
      <c r="E96" s="383" t="s">
        <v>112</v>
      </c>
      <c r="F96" s="383" t="s">
        <v>115</v>
      </c>
      <c r="G96" s="383" t="s">
        <v>13</v>
      </c>
      <c r="H96" s="383" t="s">
        <v>84</v>
      </c>
      <c r="I96" s="383" t="s">
        <v>28</v>
      </c>
      <c r="J96" s="383" t="s">
        <v>115</v>
      </c>
      <c r="K96" s="383" t="s">
        <v>124</v>
      </c>
      <c r="L96" s="383" t="s">
        <v>125</v>
      </c>
      <c r="M96" s="496">
        <v>0</v>
      </c>
      <c r="N96" s="383" t="s">
        <v>79</v>
      </c>
      <c r="O96" s="383" t="s">
        <v>115</v>
      </c>
      <c r="P96" s="383" t="s">
        <v>72</v>
      </c>
      <c r="Q96" s="497">
        <v>204386.13</v>
      </c>
      <c r="R96" s="497">
        <v>204386.13</v>
      </c>
      <c r="S96" s="497">
        <v>0</v>
      </c>
      <c r="T96" s="496">
        <v>0</v>
      </c>
      <c r="U96" s="496">
        <v>0</v>
      </c>
      <c r="V96" s="496">
        <v>0</v>
      </c>
      <c r="W96" s="496">
        <v>0</v>
      </c>
      <c r="X96" s="496">
        <v>0</v>
      </c>
      <c r="Y96" s="496">
        <v>0</v>
      </c>
      <c r="Z96" s="496">
        <v>0</v>
      </c>
      <c r="AA96" s="496">
        <v>0</v>
      </c>
    </row>
    <row r="97" spans="1:27" ht="15" x14ac:dyDescent="0.2">
      <c r="A97" s="383" t="s">
        <v>137</v>
      </c>
      <c r="B97" s="496">
        <v>2020</v>
      </c>
      <c r="C97" s="496">
        <v>1</v>
      </c>
      <c r="D97" s="496">
        <v>202001</v>
      </c>
      <c r="E97" s="383" t="s">
        <v>112</v>
      </c>
      <c r="F97" s="383" t="s">
        <v>115</v>
      </c>
      <c r="G97" s="383" t="s">
        <v>13</v>
      </c>
      <c r="H97" s="383" t="s">
        <v>84</v>
      </c>
      <c r="I97" s="383" t="s">
        <v>28</v>
      </c>
      <c r="J97" s="383" t="s">
        <v>115</v>
      </c>
      <c r="K97" s="383" t="s">
        <v>124</v>
      </c>
      <c r="L97" s="383" t="s">
        <v>125</v>
      </c>
      <c r="M97" s="496">
        <v>0</v>
      </c>
      <c r="N97" s="383" t="s">
        <v>79</v>
      </c>
      <c r="O97" s="383" t="s">
        <v>115</v>
      </c>
      <c r="P97" s="383" t="s">
        <v>73</v>
      </c>
      <c r="Q97" s="497">
        <v>50000</v>
      </c>
      <c r="R97" s="497">
        <v>50000</v>
      </c>
      <c r="S97" s="497">
        <v>0</v>
      </c>
      <c r="T97" s="496">
        <v>0</v>
      </c>
      <c r="U97" s="496">
        <v>0</v>
      </c>
      <c r="V97" s="496">
        <v>0</v>
      </c>
      <c r="W97" s="496">
        <v>0</v>
      </c>
      <c r="X97" s="496">
        <v>0</v>
      </c>
      <c r="Y97" s="496">
        <v>0</v>
      </c>
      <c r="Z97" s="496">
        <v>0</v>
      </c>
      <c r="AA97" s="496">
        <v>0</v>
      </c>
    </row>
    <row r="98" spans="1:27" ht="15" x14ac:dyDescent="0.2">
      <c r="A98" s="383" t="s">
        <v>137</v>
      </c>
      <c r="B98" s="496">
        <v>2020</v>
      </c>
      <c r="C98" s="496">
        <v>1</v>
      </c>
      <c r="D98" s="496">
        <v>202001</v>
      </c>
      <c r="E98" s="383" t="s">
        <v>112</v>
      </c>
      <c r="F98" s="383" t="s">
        <v>115</v>
      </c>
      <c r="G98" s="383" t="s">
        <v>13</v>
      </c>
      <c r="H98" s="383" t="s">
        <v>84</v>
      </c>
      <c r="I98" s="383" t="s">
        <v>28</v>
      </c>
      <c r="J98" s="383" t="s">
        <v>115</v>
      </c>
      <c r="K98" s="383" t="s">
        <v>124</v>
      </c>
      <c r="L98" s="383" t="s">
        <v>125</v>
      </c>
      <c r="M98" s="496">
        <v>0</v>
      </c>
      <c r="N98" s="383" t="s">
        <v>79</v>
      </c>
      <c r="O98" s="383" t="s">
        <v>115</v>
      </c>
      <c r="P98" s="383" t="s">
        <v>74</v>
      </c>
      <c r="Q98" s="497">
        <v>725260.58</v>
      </c>
      <c r="R98" s="497">
        <v>725260.58</v>
      </c>
      <c r="S98" s="497">
        <v>0</v>
      </c>
      <c r="T98" s="496">
        <v>0</v>
      </c>
      <c r="U98" s="496">
        <v>0</v>
      </c>
      <c r="V98" s="496">
        <v>0</v>
      </c>
      <c r="W98" s="496">
        <v>0</v>
      </c>
      <c r="X98" s="496">
        <v>0</v>
      </c>
      <c r="Y98" s="496">
        <v>0</v>
      </c>
      <c r="Z98" s="496">
        <v>0</v>
      </c>
      <c r="AA98" s="496">
        <v>0</v>
      </c>
    </row>
    <row r="99" spans="1:27" ht="15" x14ac:dyDescent="0.2">
      <c r="A99" s="383" t="s">
        <v>137</v>
      </c>
      <c r="B99" s="496">
        <v>2020</v>
      </c>
      <c r="C99" s="496">
        <v>1</v>
      </c>
      <c r="D99" s="496">
        <v>202001</v>
      </c>
      <c r="E99" s="383" t="s">
        <v>112</v>
      </c>
      <c r="F99" s="383" t="s">
        <v>115</v>
      </c>
      <c r="G99" s="383" t="s">
        <v>13</v>
      </c>
      <c r="H99" s="383" t="s">
        <v>84</v>
      </c>
      <c r="I99" s="383" t="s">
        <v>28</v>
      </c>
      <c r="J99" s="383" t="s">
        <v>115</v>
      </c>
      <c r="K99" s="383" t="s">
        <v>124</v>
      </c>
      <c r="L99" s="383" t="s">
        <v>125</v>
      </c>
      <c r="M99" s="496">
        <v>0</v>
      </c>
      <c r="N99" s="383" t="s">
        <v>79</v>
      </c>
      <c r="O99" s="383" t="s">
        <v>115</v>
      </c>
      <c r="P99" s="383" t="s">
        <v>75</v>
      </c>
      <c r="Q99" s="497">
        <v>89400</v>
      </c>
      <c r="R99" s="497">
        <v>89400</v>
      </c>
      <c r="S99" s="497">
        <v>0</v>
      </c>
      <c r="T99" s="496">
        <v>0</v>
      </c>
      <c r="U99" s="496">
        <v>0</v>
      </c>
      <c r="V99" s="496">
        <v>0</v>
      </c>
      <c r="W99" s="496">
        <v>0</v>
      </c>
      <c r="X99" s="496">
        <v>0</v>
      </c>
      <c r="Y99" s="496">
        <v>0</v>
      </c>
      <c r="Z99" s="496">
        <v>0</v>
      </c>
      <c r="AA99" s="496">
        <v>0</v>
      </c>
    </row>
    <row r="100" spans="1:27" ht="15" x14ac:dyDescent="0.2">
      <c r="A100" s="383" t="s">
        <v>137</v>
      </c>
      <c r="B100" s="496">
        <v>2020</v>
      </c>
      <c r="C100" s="496">
        <v>1</v>
      </c>
      <c r="D100" s="496">
        <v>202001</v>
      </c>
      <c r="E100" s="383" t="s">
        <v>112</v>
      </c>
      <c r="F100" s="383" t="s">
        <v>115</v>
      </c>
      <c r="G100" s="383" t="s">
        <v>13</v>
      </c>
      <c r="H100" s="383" t="s">
        <v>84</v>
      </c>
      <c r="I100" s="383" t="s">
        <v>28</v>
      </c>
      <c r="J100" s="383" t="s">
        <v>115</v>
      </c>
      <c r="K100" s="383" t="s">
        <v>124</v>
      </c>
      <c r="L100" s="383" t="s">
        <v>125</v>
      </c>
      <c r="M100" s="496">
        <v>0</v>
      </c>
      <c r="N100" s="383" t="s">
        <v>79</v>
      </c>
      <c r="O100" s="383" t="s">
        <v>115</v>
      </c>
      <c r="P100" s="383" t="s">
        <v>76</v>
      </c>
      <c r="Q100" s="497">
        <v>0</v>
      </c>
      <c r="R100" s="497">
        <v>0</v>
      </c>
      <c r="S100" s="497">
        <v>0</v>
      </c>
      <c r="T100" s="496">
        <v>0</v>
      </c>
      <c r="U100" s="496">
        <v>0</v>
      </c>
      <c r="V100" s="496">
        <v>0</v>
      </c>
      <c r="W100" s="496">
        <v>0</v>
      </c>
      <c r="X100" s="496">
        <v>0</v>
      </c>
      <c r="Y100" s="496">
        <v>0</v>
      </c>
      <c r="Z100" s="496">
        <v>0</v>
      </c>
      <c r="AA100" s="496">
        <v>0</v>
      </c>
    </row>
    <row r="101" spans="1:27" ht="15" x14ac:dyDescent="0.2">
      <c r="A101" s="383" t="s">
        <v>137</v>
      </c>
      <c r="B101" s="496">
        <v>2020</v>
      </c>
      <c r="C101" s="496">
        <v>1</v>
      </c>
      <c r="D101" s="496">
        <v>202001</v>
      </c>
      <c r="E101" s="383" t="s">
        <v>112</v>
      </c>
      <c r="F101" s="383" t="s">
        <v>115</v>
      </c>
      <c r="G101" s="383" t="s">
        <v>13</v>
      </c>
      <c r="H101" s="383" t="s">
        <v>84</v>
      </c>
      <c r="I101" s="383" t="s">
        <v>28</v>
      </c>
      <c r="J101" s="383" t="s">
        <v>115</v>
      </c>
      <c r="K101" s="383" t="s">
        <v>124</v>
      </c>
      <c r="L101" s="383" t="s">
        <v>125</v>
      </c>
      <c r="M101" s="496">
        <v>0</v>
      </c>
      <c r="N101" s="383" t="s">
        <v>79</v>
      </c>
      <c r="O101" s="383" t="s">
        <v>115</v>
      </c>
      <c r="P101" s="383" t="s">
        <v>77</v>
      </c>
      <c r="Q101" s="497">
        <v>6500</v>
      </c>
      <c r="R101" s="497">
        <v>6500</v>
      </c>
      <c r="S101" s="497">
        <v>0</v>
      </c>
      <c r="T101" s="496">
        <v>0</v>
      </c>
      <c r="U101" s="496">
        <v>0</v>
      </c>
      <c r="V101" s="496">
        <v>0</v>
      </c>
      <c r="W101" s="496">
        <v>0</v>
      </c>
      <c r="X101" s="496">
        <v>0</v>
      </c>
      <c r="Y101" s="496">
        <v>0</v>
      </c>
      <c r="Z101" s="496">
        <v>0</v>
      </c>
      <c r="AA101" s="496">
        <v>0</v>
      </c>
    </row>
    <row r="102" spans="1:27" ht="15" x14ac:dyDescent="0.2">
      <c r="A102" s="383" t="s">
        <v>137</v>
      </c>
      <c r="B102" s="496">
        <v>2020</v>
      </c>
      <c r="C102" s="496">
        <v>1</v>
      </c>
      <c r="D102" s="496">
        <v>202001</v>
      </c>
      <c r="E102" s="383" t="s">
        <v>112</v>
      </c>
      <c r="F102" s="383" t="s">
        <v>115</v>
      </c>
      <c r="G102" s="383" t="s">
        <v>13</v>
      </c>
      <c r="H102" s="383" t="s">
        <v>84</v>
      </c>
      <c r="I102" s="383" t="s">
        <v>29</v>
      </c>
      <c r="J102" s="383" t="s">
        <v>115</v>
      </c>
      <c r="K102" s="383" t="s">
        <v>156</v>
      </c>
      <c r="L102" s="383" t="s">
        <v>157</v>
      </c>
      <c r="M102" s="496">
        <v>0</v>
      </c>
      <c r="N102" s="383" t="s">
        <v>79</v>
      </c>
      <c r="O102" s="383" t="s">
        <v>115</v>
      </c>
      <c r="P102" s="383" t="s">
        <v>71</v>
      </c>
      <c r="Q102" s="497">
        <v>2000</v>
      </c>
      <c r="R102" s="497">
        <v>2000</v>
      </c>
      <c r="S102" s="497">
        <v>0</v>
      </c>
      <c r="T102" s="496">
        <v>0</v>
      </c>
      <c r="U102" s="496">
        <v>0</v>
      </c>
      <c r="V102" s="496">
        <v>0</v>
      </c>
      <c r="W102" s="496">
        <v>0</v>
      </c>
      <c r="X102" s="496">
        <v>0</v>
      </c>
      <c r="Y102" s="496">
        <v>0</v>
      </c>
      <c r="Z102" s="496">
        <v>0</v>
      </c>
      <c r="AA102" s="496">
        <v>0</v>
      </c>
    </row>
    <row r="103" spans="1:27" ht="15" x14ac:dyDescent="0.2">
      <c r="A103" s="383" t="s">
        <v>137</v>
      </c>
      <c r="B103" s="496">
        <v>2020</v>
      </c>
      <c r="C103" s="496">
        <v>1</v>
      </c>
      <c r="D103" s="496">
        <v>202001</v>
      </c>
      <c r="E103" s="383" t="s">
        <v>112</v>
      </c>
      <c r="F103" s="383" t="s">
        <v>115</v>
      </c>
      <c r="G103" s="383" t="s">
        <v>13</v>
      </c>
      <c r="H103" s="383" t="s">
        <v>84</v>
      </c>
      <c r="I103" s="383" t="s">
        <v>29</v>
      </c>
      <c r="J103" s="383" t="s">
        <v>115</v>
      </c>
      <c r="K103" s="383" t="s">
        <v>156</v>
      </c>
      <c r="L103" s="383" t="s">
        <v>157</v>
      </c>
      <c r="M103" s="496">
        <v>0</v>
      </c>
      <c r="N103" s="383" t="s">
        <v>79</v>
      </c>
      <c r="O103" s="383" t="s">
        <v>115</v>
      </c>
      <c r="P103" s="383" t="s">
        <v>72</v>
      </c>
      <c r="Q103" s="497">
        <v>484628.33</v>
      </c>
      <c r="R103" s="497">
        <v>484628.33</v>
      </c>
      <c r="S103" s="497">
        <v>0</v>
      </c>
      <c r="T103" s="496">
        <v>0</v>
      </c>
      <c r="U103" s="496">
        <v>0</v>
      </c>
      <c r="V103" s="496">
        <v>0</v>
      </c>
      <c r="W103" s="496">
        <v>0</v>
      </c>
      <c r="X103" s="496">
        <v>0</v>
      </c>
      <c r="Y103" s="496">
        <v>0</v>
      </c>
      <c r="Z103" s="496">
        <v>0</v>
      </c>
      <c r="AA103" s="496">
        <v>0</v>
      </c>
    </row>
    <row r="104" spans="1:27" ht="15" x14ac:dyDescent="0.2">
      <c r="A104" s="383" t="s">
        <v>137</v>
      </c>
      <c r="B104" s="496">
        <v>2020</v>
      </c>
      <c r="C104" s="496">
        <v>1</v>
      </c>
      <c r="D104" s="496">
        <v>202001</v>
      </c>
      <c r="E104" s="383" t="s">
        <v>112</v>
      </c>
      <c r="F104" s="383" t="s">
        <v>115</v>
      </c>
      <c r="G104" s="383" t="s">
        <v>13</v>
      </c>
      <c r="H104" s="383" t="s">
        <v>84</v>
      </c>
      <c r="I104" s="383" t="s">
        <v>29</v>
      </c>
      <c r="J104" s="383" t="s">
        <v>115</v>
      </c>
      <c r="K104" s="383" t="s">
        <v>156</v>
      </c>
      <c r="L104" s="383" t="s">
        <v>157</v>
      </c>
      <c r="M104" s="496">
        <v>0</v>
      </c>
      <c r="N104" s="383" t="s">
        <v>79</v>
      </c>
      <c r="O104" s="383" t="s">
        <v>115</v>
      </c>
      <c r="P104" s="383" t="s">
        <v>73</v>
      </c>
      <c r="Q104" s="497">
        <v>50000</v>
      </c>
      <c r="R104" s="497">
        <v>50000</v>
      </c>
      <c r="S104" s="497">
        <v>0</v>
      </c>
      <c r="T104" s="496">
        <v>0</v>
      </c>
      <c r="U104" s="496">
        <v>0</v>
      </c>
      <c r="V104" s="496">
        <v>0</v>
      </c>
      <c r="W104" s="496">
        <v>0</v>
      </c>
      <c r="X104" s="496">
        <v>0</v>
      </c>
      <c r="Y104" s="496">
        <v>0</v>
      </c>
      <c r="Z104" s="496">
        <v>0</v>
      </c>
      <c r="AA104" s="496">
        <v>0</v>
      </c>
    </row>
    <row r="105" spans="1:27" ht="15" x14ac:dyDescent="0.2">
      <c r="A105" s="383" t="s">
        <v>137</v>
      </c>
      <c r="B105" s="496">
        <v>2020</v>
      </c>
      <c r="C105" s="496">
        <v>1</v>
      </c>
      <c r="D105" s="496">
        <v>202001</v>
      </c>
      <c r="E105" s="383" t="s">
        <v>112</v>
      </c>
      <c r="F105" s="383" t="s">
        <v>115</v>
      </c>
      <c r="G105" s="383" t="s">
        <v>13</v>
      </c>
      <c r="H105" s="383" t="s">
        <v>84</v>
      </c>
      <c r="I105" s="383" t="s">
        <v>29</v>
      </c>
      <c r="J105" s="383" t="s">
        <v>115</v>
      </c>
      <c r="K105" s="383" t="s">
        <v>156</v>
      </c>
      <c r="L105" s="383" t="s">
        <v>157</v>
      </c>
      <c r="M105" s="496">
        <v>0</v>
      </c>
      <c r="N105" s="383" t="s">
        <v>79</v>
      </c>
      <c r="O105" s="383" t="s">
        <v>115</v>
      </c>
      <c r="P105" s="383" t="s">
        <v>74</v>
      </c>
      <c r="Q105" s="497">
        <v>846936.8</v>
      </c>
      <c r="R105" s="497">
        <v>846936.8</v>
      </c>
      <c r="S105" s="497">
        <v>0</v>
      </c>
      <c r="T105" s="496">
        <v>0</v>
      </c>
      <c r="U105" s="496">
        <v>0</v>
      </c>
      <c r="V105" s="496">
        <v>0</v>
      </c>
      <c r="W105" s="496">
        <v>0</v>
      </c>
      <c r="X105" s="496">
        <v>0</v>
      </c>
      <c r="Y105" s="496">
        <v>0</v>
      </c>
      <c r="Z105" s="496">
        <v>0</v>
      </c>
      <c r="AA105" s="496">
        <v>0</v>
      </c>
    </row>
    <row r="106" spans="1:27" ht="15" x14ac:dyDescent="0.2">
      <c r="A106" s="383" t="s">
        <v>137</v>
      </c>
      <c r="B106" s="496">
        <v>2020</v>
      </c>
      <c r="C106" s="496">
        <v>1</v>
      </c>
      <c r="D106" s="496">
        <v>202001</v>
      </c>
      <c r="E106" s="383" t="s">
        <v>112</v>
      </c>
      <c r="F106" s="383" t="s">
        <v>115</v>
      </c>
      <c r="G106" s="383" t="s">
        <v>13</v>
      </c>
      <c r="H106" s="383" t="s">
        <v>84</v>
      </c>
      <c r="I106" s="383" t="s">
        <v>29</v>
      </c>
      <c r="J106" s="383" t="s">
        <v>115</v>
      </c>
      <c r="K106" s="383" t="s">
        <v>156</v>
      </c>
      <c r="L106" s="383" t="s">
        <v>157</v>
      </c>
      <c r="M106" s="496">
        <v>0</v>
      </c>
      <c r="N106" s="383" t="s">
        <v>79</v>
      </c>
      <c r="O106" s="383" t="s">
        <v>115</v>
      </c>
      <c r="P106" s="383" t="s">
        <v>75</v>
      </c>
      <c r="Q106" s="497">
        <v>0</v>
      </c>
      <c r="R106" s="497">
        <v>0</v>
      </c>
      <c r="S106" s="497">
        <v>0</v>
      </c>
      <c r="T106" s="496">
        <v>0</v>
      </c>
      <c r="U106" s="496">
        <v>0</v>
      </c>
      <c r="V106" s="496">
        <v>0</v>
      </c>
      <c r="W106" s="496">
        <v>0</v>
      </c>
      <c r="X106" s="496">
        <v>0</v>
      </c>
      <c r="Y106" s="496">
        <v>0</v>
      </c>
      <c r="Z106" s="496">
        <v>0</v>
      </c>
      <c r="AA106" s="496">
        <v>0</v>
      </c>
    </row>
    <row r="107" spans="1:27" ht="15" x14ac:dyDescent="0.2">
      <c r="A107" s="383" t="s">
        <v>137</v>
      </c>
      <c r="B107" s="496">
        <v>2020</v>
      </c>
      <c r="C107" s="496">
        <v>1</v>
      </c>
      <c r="D107" s="496">
        <v>202001</v>
      </c>
      <c r="E107" s="383" t="s">
        <v>112</v>
      </c>
      <c r="F107" s="383" t="s">
        <v>115</v>
      </c>
      <c r="G107" s="383" t="s">
        <v>13</v>
      </c>
      <c r="H107" s="383" t="s">
        <v>84</v>
      </c>
      <c r="I107" s="383" t="s">
        <v>29</v>
      </c>
      <c r="J107" s="383" t="s">
        <v>115</v>
      </c>
      <c r="K107" s="383" t="s">
        <v>156</v>
      </c>
      <c r="L107" s="383" t="s">
        <v>157</v>
      </c>
      <c r="M107" s="496">
        <v>0</v>
      </c>
      <c r="N107" s="383" t="s">
        <v>79</v>
      </c>
      <c r="O107" s="383" t="s">
        <v>115</v>
      </c>
      <c r="P107" s="383" t="s">
        <v>76</v>
      </c>
      <c r="Q107" s="497">
        <v>0</v>
      </c>
      <c r="R107" s="497">
        <v>0</v>
      </c>
      <c r="S107" s="497">
        <v>0</v>
      </c>
      <c r="T107" s="496">
        <v>0</v>
      </c>
      <c r="U107" s="496">
        <v>0</v>
      </c>
      <c r="V107" s="496">
        <v>0</v>
      </c>
      <c r="W107" s="496">
        <v>0</v>
      </c>
      <c r="X107" s="496">
        <v>0</v>
      </c>
      <c r="Y107" s="496">
        <v>0</v>
      </c>
      <c r="Z107" s="496">
        <v>0</v>
      </c>
      <c r="AA107" s="496">
        <v>0</v>
      </c>
    </row>
    <row r="108" spans="1:27" ht="15" x14ac:dyDescent="0.2">
      <c r="A108" s="383" t="s">
        <v>137</v>
      </c>
      <c r="B108" s="496">
        <v>2020</v>
      </c>
      <c r="C108" s="496">
        <v>1</v>
      </c>
      <c r="D108" s="496">
        <v>202001</v>
      </c>
      <c r="E108" s="383" t="s">
        <v>112</v>
      </c>
      <c r="F108" s="383" t="s">
        <v>115</v>
      </c>
      <c r="G108" s="383" t="s">
        <v>13</v>
      </c>
      <c r="H108" s="383" t="s">
        <v>84</v>
      </c>
      <c r="I108" s="383" t="s">
        <v>29</v>
      </c>
      <c r="J108" s="383" t="s">
        <v>115</v>
      </c>
      <c r="K108" s="383" t="s">
        <v>156</v>
      </c>
      <c r="L108" s="383" t="s">
        <v>157</v>
      </c>
      <c r="M108" s="496">
        <v>0</v>
      </c>
      <c r="N108" s="383" t="s">
        <v>79</v>
      </c>
      <c r="O108" s="383" t="s">
        <v>115</v>
      </c>
      <c r="P108" s="383" t="s">
        <v>77</v>
      </c>
      <c r="Q108" s="497">
        <v>1000</v>
      </c>
      <c r="R108" s="497">
        <v>1000</v>
      </c>
      <c r="S108" s="497">
        <v>0</v>
      </c>
      <c r="T108" s="496">
        <v>0</v>
      </c>
      <c r="U108" s="496">
        <v>0</v>
      </c>
      <c r="V108" s="496">
        <v>0</v>
      </c>
      <c r="W108" s="496">
        <v>0</v>
      </c>
      <c r="X108" s="496">
        <v>0</v>
      </c>
      <c r="Y108" s="496">
        <v>0</v>
      </c>
      <c r="Z108" s="496">
        <v>0</v>
      </c>
      <c r="AA108" s="496">
        <v>0</v>
      </c>
    </row>
    <row r="109" spans="1:27" ht="15" x14ac:dyDescent="0.2">
      <c r="A109" s="383" t="s">
        <v>137</v>
      </c>
      <c r="B109" s="496">
        <v>2020</v>
      </c>
      <c r="C109" s="496">
        <v>1</v>
      </c>
      <c r="D109" s="496">
        <v>202001</v>
      </c>
      <c r="E109" s="383" t="s">
        <v>112</v>
      </c>
      <c r="F109" s="383" t="s">
        <v>115</v>
      </c>
      <c r="G109" s="383" t="s">
        <v>32</v>
      </c>
      <c r="H109" s="383" t="s">
        <v>33</v>
      </c>
      <c r="I109" s="383" t="s">
        <v>34</v>
      </c>
      <c r="J109" s="383" t="s">
        <v>115</v>
      </c>
      <c r="K109" s="383" t="s">
        <v>126</v>
      </c>
      <c r="L109" s="383" t="s">
        <v>127</v>
      </c>
      <c r="M109" s="496">
        <v>0</v>
      </c>
      <c r="N109" s="383" t="s">
        <v>79</v>
      </c>
      <c r="O109" s="383" t="s">
        <v>115</v>
      </c>
      <c r="P109" s="383" t="s">
        <v>71</v>
      </c>
      <c r="Q109" s="497">
        <v>10000</v>
      </c>
      <c r="R109" s="497">
        <v>10000</v>
      </c>
      <c r="S109" s="497">
        <v>0</v>
      </c>
      <c r="T109" s="496">
        <v>0</v>
      </c>
      <c r="U109" s="496">
        <v>0</v>
      </c>
      <c r="V109" s="496">
        <v>0</v>
      </c>
      <c r="W109" s="496">
        <v>0</v>
      </c>
      <c r="X109" s="496">
        <v>0</v>
      </c>
      <c r="Y109" s="496">
        <v>0</v>
      </c>
      <c r="Z109" s="496">
        <v>0</v>
      </c>
      <c r="AA109" s="496">
        <v>0</v>
      </c>
    </row>
    <row r="110" spans="1:27" ht="15" x14ac:dyDescent="0.2">
      <c r="A110" s="383" t="s">
        <v>137</v>
      </c>
      <c r="B110" s="496">
        <v>2020</v>
      </c>
      <c r="C110" s="496">
        <v>1</v>
      </c>
      <c r="D110" s="496">
        <v>202001</v>
      </c>
      <c r="E110" s="383" t="s">
        <v>112</v>
      </c>
      <c r="F110" s="383" t="s">
        <v>115</v>
      </c>
      <c r="G110" s="383" t="s">
        <v>32</v>
      </c>
      <c r="H110" s="383" t="s">
        <v>33</v>
      </c>
      <c r="I110" s="383" t="s">
        <v>34</v>
      </c>
      <c r="J110" s="383" t="s">
        <v>115</v>
      </c>
      <c r="K110" s="383" t="s">
        <v>126</v>
      </c>
      <c r="L110" s="383" t="s">
        <v>127</v>
      </c>
      <c r="M110" s="496">
        <v>0</v>
      </c>
      <c r="N110" s="383" t="s">
        <v>79</v>
      </c>
      <c r="O110" s="383" t="s">
        <v>115</v>
      </c>
      <c r="P110" s="383" t="s">
        <v>72</v>
      </c>
      <c r="Q110" s="497">
        <v>1054167.8700000001</v>
      </c>
      <c r="R110" s="497">
        <v>1054167.8700000001</v>
      </c>
      <c r="S110" s="497">
        <v>0</v>
      </c>
      <c r="T110" s="496">
        <v>0</v>
      </c>
      <c r="U110" s="496">
        <v>0</v>
      </c>
      <c r="V110" s="496">
        <v>0</v>
      </c>
      <c r="W110" s="496">
        <v>0</v>
      </c>
      <c r="X110" s="496">
        <v>0</v>
      </c>
      <c r="Y110" s="496">
        <v>0</v>
      </c>
      <c r="Z110" s="496">
        <v>0</v>
      </c>
      <c r="AA110" s="496">
        <v>0</v>
      </c>
    </row>
    <row r="111" spans="1:27" ht="15" x14ac:dyDescent="0.2">
      <c r="A111" s="383" t="s">
        <v>137</v>
      </c>
      <c r="B111" s="496">
        <v>2020</v>
      </c>
      <c r="C111" s="496">
        <v>1</v>
      </c>
      <c r="D111" s="496">
        <v>202001</v>
      </c>
      <c r="E111" s="383" t="s">
        <v>112</v>
      </c>
      <c r="F111" s="383" t="s">
        <v>115</v>
      </c>
      <c r="G111" s="383" t="s">
        <v>32</v>
      </c>
      <c r="H111" s="383" t="s">
        <v>33</v>
      </c>
      <c r="I111" s="383" t="s">
        <v>34</v>
      </c>
      <c r="J111" s="383" t="s">
        <v>115</v>
      </c>
      <c r="K111" s="383" t="s">
        <v>126</v>
      </c>
      <c r="L111" s="383" t="s">
        <v>127</v>
      </c>
      <c r="M111" s="496">
        <v>0</v>
      </c>
      <c r="N111" s="383" t="s">
        <v>79</v>
      </c>
      <c r="O111" s="383" t="s">
        <v>115</v>
      </c>
      <c r="P111" s="383" t="s">
        <v>73</v>
      </c>
      <c r="Q111" s="497">
        <v>25000</v>
      </c>
      <c r="R111" s="497">
        <v>25000</v>
      </c>
      <c r="S111" s="497">
        <v>0</v>
      </c>
      <c r="T111" s="496">
        <v>0</v>
      </c>
      <c r="U111" s="496">
        <v>0</v>
      </c>
      <c r="V111" s="496">
        <v>0</v>
      </c>
      <c r="W111" s="496">
        <v>0</v>
      </c>
      <c r="X111" s="496">
        <v>0</v>
      </c>
      <c r="Y111" s="496">
        <v>0</v>
      </c>
      <c r="Z111" s="496">
        <v>0</v>
      </c>
      <c r="AA111" s="496">
        <v>0</v>
      </c>
    </row>
    <row r="112" spans="1:27" ht="15" x14ac:dyDescent="0.2">
      <c r="A112" s="383" t="s">
        <v>137</v>
      </c>
      <c r="B112" s="496">
        <v>2020</v>
      </c>
      <c r="C112" s="496">
        <v>1</v>
      </c>
      <c r="D112" s="496">
        <v>202001</v>
      </c>
      <c r="E112" s="383" t="s">
        <v>112</v>
      </c>
      <c r="F112" s="383" t="s">
        <v>115</v>
      </c>
      <c r="G112" s="383" t="s">
        <v>32</v>
      </c>
      <c r="H112" s="383" t="s">
        <v>33</v>
      </c>
      <c r="I112" s="383" t="s">
        <v>34</v>
      </c>
      <c r="J112" s="383" t="s">
        <v>115</v>
      </c>
      <c r="K112" s="383" t="s">
        <v>126</v>
      </c>
      <c r="L112" s="383" t="s">
        <v>127</v>
      </c>
      <c r="M112" s="496">
        <v>0</v>
      </c>
      <c r="N112" s="383" t="s">
        <v>79</v>
      </c>
      <c r="O112" s="383" t="s">
        <v>115</v>
      </c>
      <c r="P112" s="383" t="s">
        <v>74</v>
      </c>
      <c r="Q112" s="497">
        <v>1600000</v>
      </c>
      <c r="R112" s="497">
        <v>1600000</v>
      </c>
      <c r="S112" s="497">
        <v>0</v>
      </c>
      <c r="T112" s="496">
        <v>0</v>
      </c>
      <c r="U112" s="496">
        <v>0</v>
      </c>
      <c r="V112" s="496">
        <v>0</v>
      </c>
      <c r="W112" s="496">
        <v>0</v>
      </c>
      <c r="X112" s="496">
        <v>0</v>
      </c>
      <c r="Y112" s="496">
        <v>0</v>
      </c>
      <c r="Z112" s="496">
        <v>0</v>
      </c>
      <c r="AA112" s="496">
        <v>0</v>
      </c>
    </row>
    <row r="113" spans="1:27" ht="15" x14ac:dyDescent="0.2">
      <c r="A113" s="383" t="s">
        <v>137</v>
      </c>
      <c r="B113" s="496">
        <v>2020</v>
      </c>
      <c r="C113" s="496">
        <v>1</v>
      </c>
      <c r="D113" s="496">
        <v>202001</v>
      </c>
      <c r="E113" s="383" t="s">
        <v>112</v>
      </c>
      <c r="F113" s="383" t="s">
        <v>115</v>
      </c>
      <c r="G113" s="383" t="s">
        <v>32</v>
      </c>
      <c r="H113" s="383" t="s">
        <v>33</v>
      </c>
      <c r="I113" s="383" t="s">
        <v>34</v>
      </c>
      <c r="J113" s="383" t="s">
        <v>115</v>
      </c>
      <c r="K113" s="383" t="s">
        <v>126</v>
      </c>
      <c r="L113" s="383" t="s">
        <v>127</v>
      </c>
      <c r="M113" s="496">
        <v>0</v>
      </c>
      <c r="N113" s="383" t="s">
        <v>79</v>
      </c>
      <c r="O113" s="383" t="s">
        <v>115</v>
      </c>
      <c r="P113" s="383" t="s">
        <v>75</v>
      </c>
      <c r="Q113" s="497">
        <v>0</v>
      </c>
      <c r="R113" s="497">
        <v>0</v>
      </c>
      <c r="S113" s="497">
        <v>0</v>
      </c>
      <c r="T113" s="496">
        <v>0</v>
      </c>
      <c r="U113" s="496">
        <v>0</v>
      </c>
      <c r="V113" s="496">
        <v>0</v>
      </c>
      <c r="W113" s="496">
        <v>0</v>
      </c>
      <c r="X113" s="496">
        <v>0</v>
      </c>
      <c r="Y113" s="496">
        <v>0</v>
      </c>
      <c r="Z113" s="496">
        <v>0</v>
      </c>
      <c r="AA113" s="496">
        <v>0</v>
      </c>
    </row>
    <row r="114" spans="1:27" ht="15" x14ac:dyDescent="0.2">
      <c r="A114" s="383" t="s">
        <v>137</v>
      </c>
      <c r="B114" s="496">
        <v>2020</v>
      </c>
      <c r="C114" s="496">
        <v>1</v>
      </c>
      <c r="D114" s="496">
        <v>202001</v>
      </c>
      <c r="E114" s="383" t="s">
        <v>112</v>
      </c>
      <c r="F114" s="383" t="s">
        <v>115</v>
      </c>
      <c r="G114" s="383" t="s">
        <v>32</v>
      </c>
      <c r="H114" s="383" t="s">
        <v>33</v>
      </c>
      <c r="I114" s="383" t="s">
        <v>34</v>
      </c>
      <c r="J114" s="383" t="s">
        <v>115</v>
      </c>
      <c r="K114" s="383" t="s">
        <v>126</v>
      </c>
      <c r="L114" s="383" t="s">
        <v>127</v>
      </c>
      <c r="M114" s="496">
        <v>0</v>
      </c>
      <c r="N114" s="383" t="s">
        <v>79</v>
      </c>
      <c r="O114" s="383" t="s">
        <v>115</v>
      </c>
      <c r="P114" s="383" t="s">
        <v>76</v>
      </c>
      <c r="Q114" s="497">
        <v>0</v>
      </c>
      <c r="R114" s="497">
        <v>0</v>
      </c>
      <c r="S114" s="497">
        <v>0</v>
      </c>
      <c r="T114" s="496">
        <v>0</v>
      </c>
      <c r="U114" s="496">
        <v>0</v>
      </c>
      <c r="V114" s="496">
        <v>0</v>
      </c>
      <c r="W114" s="496">
        <v>0</v>
      </c>
      <c r="X114" s="496">
        <v>0</v>
      </c>
      <c r="Y114" s="496">
        <v>0</v>
      </c>
      <c r="Z114" s="496">
        <v>0</v>
      </c>
      <c r="AA114" s="496">
        <v>0</v>
      </c>
    </row>
    <row r="115" spans="1:27" ht="15" x14ac:dyDescent="0.2">
      <c r="A115" s="383" t="s">
        <v>137</v>
      </c>
      <c r="B115" s="496">
        <v>2020</v>
      </c>
      <c r="C115" s="496">
        <v>1</v>
      </c>
      <c r="D115" s="496">
        <v>202001</v>
      </c>
      <c r="E115" s="383" t="s">
        <v>112</v>
      </c>
      <c r="F115" s="383" t="s">
        <v>115</v>
      </c>
      <c r="G115" s="383" t="s">
        <v>32</v>
      </c>
      <c r="H115" s="383" t="s">
        <v>33</v>
      </c>
      <c r="I115" s="383" t="s">
        <v>34</v>
      </c>
      <c r="J115" s="383" t="s">
        <v>115</v>
      </c>
      <c r="K115" s="383" t="s">
        <v>126</v>
      </c>
      <c r="L115" s="383" t="s">
        <v>127</v>
      </c>
      <c r="M115" s="496">
        <v>0</v>
      </c>
      <c r="N115" s="383" t="s">
        <v>79</v>
      </c>
      <c r="O115" s="383" t="s">
        <v>115</v>
      </c>
      <c r="P115" s="383" t="s">
        <v>77</v>
      </c>
      <c r="Q115" s="497">
        <v>0</v>
      </c>
      <c r="R115" s="497">
        <v>0</v>
      </c>
      <c r="S115" s="497">
        <v>0</v>
      </c>
      <c r="T115" s="496">
        <v>0</v>
      </c>
      <c r="U115" s="496">
        <v>0</v>
      </c>
      <c r="V115" s="496">
        <v>0</v>
      </c>
      <c r="W115" s="496">
        <v>0</v>
      </c>
      <c r="X115" s="496">
        <v>0</v>
      </c>
      <c r="Y115" s="496">
        <v>0</v>
      </c>
      <c r="Z115" s="496">
        <v>0</v>
      </c>
      <c r="AA115" s="496">
        <v>0</v>
      </c>
    </row>
    <row r="116" spans="1:27" s="384" customFormat="1" ht="15" x14ac:dyDescent="0.2">
      <c r="A116" s="383" t="s">
        <v>137</v>
      </c>
      <c r="B116" s="496">
        <v>2020</v>
      </c>
      <c r="C116" s="496">
        <v>1</v>
      </c>
      <c r="D116" s="496">
        <v>202001</v>
      </c>
      <c r="E116" s="383" t="s">
        <v>112</v>
      </c>
      <c r="F116" s="383" t="s">
        <v>115</v>
      </c>
      <c r="G116" s="383" t="s">
        <v>32</v>
      </c>
      <c r="H116" s="383" t="s">
        <v>33</v>
      </c>
      <c r="I116" s="383" t="s">
        <v>35</v>
      </c>
      <c r="J116" s="383" t="s">
        <v>115</v>
      </c>
      <c r="K116" s="383" t="s">
        <v>158</v>
      </c>
      <c r="L116" s="383" t="s">
        <v>159</v>
      </c>
      <c r="M116" s="496">
        <v>0</v>
      </c>
      <c r="N116" s="383" t="s">
        <v>79</v>
      </c>
      <c r="O116" s="383" t="s">
        <v>115</v>
      </c>
      <c r="P116" s="383" t="s">
        <v>71</v>
      </c>
      <c r="Q116" s="497">
        <v>0</v>
      </c>
      <c r="R116" s="497">
        <v>0</v>
      </c>
      <c r="S116" s="497">
        <v>0</v>
      </c>
      <c r="T116" s="496">
        <v>0</v>
      </c>
      <c r="U116" s="496">
        <v>0</v>
      </c>
      <c r="V116" s="496">
        <v>0</v>
      </c>
      <c r="W116" s="496">
        <v>0</v>
      </c>
      <c r="X116" s="496">
        <v>0</v>
      </c>
      <c r="Y116" s="496">
        <v>0</v>
      </c>
      <c r="Z116" s="496">
        <v>0</v>
      </c>
      <c r="AA116" s="496">
        <v>0</v>
      </c>
    </row>
    <row r="117" spans="1:27" s="384" customFormat="1" ht="15" x14ac:dyDescent="0.2">
      <c r="A117" s="383" t="s">
        <v>137</v>
      </c>
      <c r="B117" s="496">
        <v>2020</v>
      </c>
      <c r="C117" s="496">
        <v>1</v>
      </c>
      <c r="D117" s="496">
        <v>202001</v>
      </c>
      <c r="E117" s="383" t="s">
        <v>112</v>
      </c>
      <c r="F117" s="383" t="s">
        <v>115</v>
      </c>
      <c r="G117" s="383" t="s">
        <v>32</v>
      </c>
      <c r="H117" s="383" t="s">
        <v>33</v>
      </c>
      <c r="I117" s="383" t="s">
        <v>35</v>
      </c>
      <c r="J117" s="383" t="s">
        <v>115</v>
      </c>
      <c r="K117" s="383" t="s">
        <v>158</v>
      </c>
      <c r="L117" s="383" t="s">
        <v>159</v>
      </c>
      <c r="M117" s="496">
        <v>0</v>
      </c>
      <c r="N117" s="383" t="s">
        <v>79</v>
      </c>
      <c r="O117" s="383" t="s">
        <v>115</v>
      </c>
      <c r="P117" s="383" t="s">
        <v>72</v>
      </c>
      <c r="Q117" s="497">
        <v>416700</v>
      </c>
      <c r="R117" s="497">
        <v>416700</v>
      </c>
      <c r="S117" s="497">
        <v>0</v>
      </c>
      <c r="T117" s="496">
        <v>0</v>
      </c>
      <c r="U117" s="496">
        <v>0</v>
      </c>
      <c r="V117" s="496">
        <v>0</v>
      </c>
      <c r="W117" s="496">
        <v>0</v>
      </c>
      <c r="X117" s="496">
        <v>0</v>
      </c>
      <c r="Y117" s="496">
        <v>0</v>
      </c>
      <c r="Z117" s="496">
        <v>0</v>
      </c>
      <c r="AA117" s="496">
        <v>0</v>
      </c>
    </row>
    <row r="118" spans="1:27" s="384" customFormat="1" ht="15" x14ac:dyDescent="0.2">
      <c r="A118" s="383" t="s">
        <v>137</v>
      </c>
      <c r="B118" s="496">
        <v>2020</v>
      </c>
      <c r="C118" s="496">
        <v>1</v>
      </c>
      <c r="D118" s="496">
        <v>202001</v>
      </c>
      <c r="E118" s="383" t="s">
        <v>112</v>
      </c>
      <c r="F118" s="383" t="s">
        <v>115</v>
      </c>
      <c r="G118" s="383" t="s">
        <v>32</v>
      </c>
      <c r="H118" s="383" t="s">
        <v>33</v>
      </c>
      <c r="I118" s="383" t="s">
        <v>35</v>
      </c>
      <c r="J118" s="383" t="s">
        <v>115</v>
      </c>
      <c r="K118" s="383" t="s">
        <v>158</v>
      </c>
      <c r="L118" s="383" t="s">
        <v>159</v>
      </c>
      <c r="M118" s="496">
        <v>0</v>
      </c>
      <c r="N118" s="383" t="s">
        <v>79</v>
      </c>
      <c r="O118" s="383" t="s">
        <v>115</v>
      </c>
      <c r="P118" s="383" t="s">
        <v>73</v>
      </c>
      <c r="Q118" s="497">
        <v>105000</v>
      </c>
      <c r="R118" s="497">
        <v>105000</v>
      </c>
      <c r="S118" s="497">
        <v>0</v>
      </c>
      <c r="T118" s="496">
        <v>0</v>
      </c>
      <c r="U118" s="496">
        <v>0</v>
      </c>
      <c r="V118" s="496">
        <v>0</v>
      </c>
      <c r="W118" s="496">
        <v>0</v>
      </c>
      <c r="X118" s="496">
        <v>0</v>
      </c>
      <c r="Y118" s="496">
        <v>0</v>
      </c>
      <c r="Z118" s="496">
        <v>0</v>
      </c>
      <c r="AA118" s="496">
        <v>0</v>
      </c>
    </row>
    <row r="119" spans="1:27" s="384" customFormat="1" ht="15" x14ac:dyDescent="0.2">
      <c r="A119" s="383" t="s">
        <v>137</v>
      </c>
      <c r="B119" s="496">
        <v>2020</v>
      </c>
      <c r="C119" s="496">
        <v>1</v>
      </c>
      <c r="D119" s="496">
        <v>202001</v>
      </c>
      <c r="E119" s="383" t="s">
        <v>112</v>
      </c>
      <c r="F119" s="383" t="s">
        <v>115</v>
      </c>
      <c r="G119" s="383" t="s">
        <v>32</v>
      </c>
      <c r="H119" s="383" t="s">
        <v>33</v>
      </c>
      <c r="I119" s="383" t="s">
        <v>35</v>
      </c>
      <c r="J119" s="383" t="s">
        <v>115</v>
      </c>
      <c r="K119" s="383" t="s">
        <v>158</v>
      </c>
      <c r="L119" s="383" t="s">
        <v>159</v>
      </c>
      <c r="M119" s="496">
        <v>0</v>
      </c>
      <c r="N119" s="383" t="s">
        <v>79</v>
      </c>
      <c r="O119" s="383" t="s">
        <v>115</v>
      </c>
      <c r="P119" s="383" t="s">
        <v>74</v>
      </c>
      <c r="Q119" s="497">
        <v>20000</v>
      </c>
      <c r="R119" s="497">
        <v>20000</v>
      </c>
      <c r="S119" s="497">
        <v>0</v>
      </c>
      <c r="T119" s="496">
        <v>0</v>
      </c>
      <c r="U119" s="496">
        <v>0</v>
      </c>
      <c r="V119" s="496">
        <v>0</v>
      </c>
      <c r="W119" s="496">
        <v>0</v>
      </c>
      <c r="X119" s="496">
        <v>0</v>
      </c>
      <c r="Y119" s="496">
        <v>0</v>
      </c>
      <c r="Z119" s="496">
        <v>0</v>
      </c>
      <c r="AA119" s="496">
        <v>0</v>
      </c>
    </row>
    <row r="120" spans="1:27" s="384" customFormat="1" ht="15" x14ac:dyDescent="0.2">
      <c r="A120" s="383" t="s">
        <v>137</v>
      </c>
      <c r="B120" s="496">
        <v>2020</v>
      </c>
      <c r="C120" s="496">
        <v>1</v>
      </c>
      <c r="D120" s="496">
        <v>202001</v>
      </c>
      <c r="E120" s="383" t="s">
        <v>112</v>
      </c>
      <c r="F120" s="383" t="s">
        <v>115</v>
      </c>
      <c r="G120" s="383" t="s">
        <v>32</v>
      </c>
      <c r="H120" s="383" t="s">
        <v>33</v>
      </c>
      <c r="I120" s="383" t="s">
        <v>35</v>
      </c>
      <c r="J120" s="383" t="s">
        <v>115</v>
      </c>
      <c r="K120" s="383" t="s">
        <v>158</v>
      </c>
      <c r="L120" s="383" t="s">
        <v>159</v>
      </c>
      <c r="M120" s="496">
        <v>0</v>
      </c>
      <c r="N120" s="383" t="s">
        <v>79</v>
      </c>
      <c r="O120" s="383" t="s">
        <v>115</v>
      </c>
      <c r="P120" s="383" t="s">
        <v>75</v>
      </c>
      <c r="Q120" s="497">
        <v>0</v>
      </c>
      <c r="R120" s="497">
        <v>0</v>
      </c>
      <c r="S120" s="497">
        <v>0</v>
      </c>
      <c r="T120" s="496">
        <v>0</v>
      </c>
      <c r="U120" s="496">
        <v>0</v>
      </c>
      <c r="V120" s="496">
        <v>0</v>
      </c>
      <c r="W120" s="496">
        <v>0</v>
      </c>
      <c r="X120" s="496">
        <v>0</v>
      </c>
      <c r="Y120" s="496">
        <v>0</v>
      </c>
      <c r="Z120" s="496">
        <v>0</v>
      </c>
      <c r="AA120" s="496">
        <v>0</v>
      </c>
    </row>
    <row r="121" spans="1:27" s="384" customFormat="1" ht="15" x14ac:dyDescent="0.2">
      <c r="A121" s="383" t="s">
        <v>137</v>
      </c>
      <c r="B121" s="496">
        <v>2020</v>
      </c>
      <c r="C121" s="496">
        <v>1</v>
      </c>
      <c r="D121" s="496">
        <v>202001</v>
      </c>
      <c r="E121" s="383" t="s">
        <v>112</v>
      </c>
      <c r="F121" s="383" t="s">
        <v>115</v>
      </c>
      <c r="G121" s="383" t="s">
        <v>32</v>
      </c>
      <c r="H121" s="383" t="s">
        <v>33</v>
      </c>
      <c r="I121" s="383" t="s">
        <v>35</v>
      </c>
      <c r="J121" s="383" t="s">
        <v>115</v>
      </c>
      <c r="K121" s="383" t="s">
        <v>158</v>
      </c>
      <c r="L121" s="383" t="s">
        <v>159</v>
      </c>
      <c r="M121" s="496">
        <v>0</v>
      </c>
      <c r="N121" s="383" t="s">
        <v>79</v>
      </c>
      <c r="O121" s="383" t="s">
        <v>115</v>
      </c>
      <c r="P121" s="383" t="s">
        <v>76</v>
      </c>
      <c r="Q121" s="497">
        <v>0</v>
      </c>
      <c r="R121" s="497">
        <v>0</v>
      </c>
      <c r="S121" s="497">
        <v>0</v>
      </c>
      <c r="T121" s="496">
        <v>0</v>
      </c>
      <c r="U121" s="496">
        <v>0</v>
      </c>
      <c r="V121" s="496">
        <v>0</v>
      </c>
      <c r="W121" s="496">
        <v>0</v>
      </c>
      <c r="X121" s="496">
        <v>0</v>
      </c>
      <c r="Y121" s="496">
        <v>0</v>
      </c>
      <c r="Z121" s="496">
        <v>0</v>
      </c>
      <c r="AA121" s="496">
        <v>0</v>
      </c>
    </row>
    <row r="122" spans="1:27" s="384" customFormat="1" ht="15" x14ac:dyDescent="0.2">
      <c r="A122" s="383" t="s">
        <v>137</v>
      </c>
      <c r="B122" s="496">
        <v>2020</v>
      </c>
      <c r="C122" s="496">
        <v>1</v>
      </c>
      <c r="D122" s="496">
        <v>202001</v>
      </c>
      <c r="E122" s="383" t="s">
        <v>112</v>
      </c>
      <c r="F122" s="383" t="s">
        <v>115</v>
      </c>
      <c r="G122" s="383" t="s">
        <v>32</v>
      </c>
      <c r="H122" s="383" t="s">
        <v>33</v>
      </c>
      <c r="I122" s="383" t="s">
        <v>35</v>
      </c>
      <c r="J122" s="383" t="s">
        <v>115</v>
      </c>
      <c r="K122" s="383" t="s">
        <v>158</v>
      </c>
      <c r="L122" s="383" t="s">
        <v>159</v>
      </c>
      <c r="M122" s="496">
        <v>0</v>
      </c>
      <c r="N122" s="383" t="s">
        <v>79</v>
      </c>
      <c r="O122" s="383" t="s">
        <v>115</v>
      </c>
      <c r="P122" s="383" t="s">
        <v>77</v>
      </c>
      <c r="Q122" s="497">
        <v>0</v>
      </c>
      <c r="R122" s="497">
        <v>0</v>
      </c>
      <c r="S122" s="497">
        <v>0</v>
      </c>
      <c r="T122" s="496">
        <v>0</v>
      </c>
      <c r="U122" s="496">
        <v>0</v>
      </c>
      <c r="V122" s="496">
        <v>0</v>
      </c>
      <c r="W122" s="496">
        <v>0</v>
      </c>
      <c r="X122" s="496">
        <v>0</v>
      </c>
      <c r="Y122" s="496">
        <v>0</v>
      </c>
      <c r="Z122" s="496">
        <v>0</v>
      </c>
      <c r="AA122" s="496">
        <v>0</v>
      </c>
    </row>
    <row r="123" spans="1:27" ht="15" x14ac:dyDescent="0.2">
      <c r="A123" s="383" t="s">
        <v>137</v>
      </c>
      <c r="B123" s="496">
        <v>2020</v>
      </c>
      <c r="C123" s="496">
        <v>1</v>
      </c>
      <c r="D123" s="496">
        <v>202001</v>
      </c>
      <c r="E123" s="383" t="s">
        <v>112</v>
      </c>
      <c r="F123" s="383" t="s">
        <v>115</v>
      </c>
      <c r="G123" s="383" t="s">
        <v>32</v>
      </c>
      <c r="H123" s="383" t="s">
        <v>33</v>
      </c>
      <c r="I123" s="383" t="s">
        <v>36</v>
      </c>
      <c r="J123" s="383" t="s">
        <v>115</v>
      </c>
      <c r="K123" s="383" t="s">
        <v>113</v>
      </c>
      <c r="L123" s="383" t="s">
        <v>114</v>
      </c>
      <c r="M123" s="496">
        <v>0</v>
      </c>
      <c r="N123" s="383" t="s">
        <v>79</v>
      </c>
      <c r="O123" s="383" t="s">
        <v>115</v>
      </c>
      <c r="P123" s="383" t="s">
        <v>71</v>
      </c>
      <c r="Q123" s="497">
        <v>0</v>
      </c>
      <c r="R123" s="497">
        <v>0</v>
      </c>
      <c r="S123" s="497">
        <v>0</v>
      </c>
      <c r="T123" s="496">
        <v>0</v>
      </c>
      <c r="U123" s="496">
        <v>0</v>
      </c>
      <c r="V123" s="496">
        <v>0</v>
      </c>
      <c r="W123" s="496">
        <v>0</v>
      </c>
      <c r="X123" s="496">
        <v>0</v>
      </c>
      <c r="Y123" s="496">
        <v>0</v>
      </c>
      <c r="Z123" s="496">
        <v>0</v>
      </c>
      <c r="AA123" s="496">
        <v>0</v>
      </c>
    </row>
    <row r="124" spans="1:27" ht="15" x14ac:dyDescent="0.2">
      <c r="A124" s="383" t="s">
        <v>137</v>
      </c>
      <c r="B124" s="496">
        <v>2020</v>
      </c>
      <c r="C124" s="496">
        <v>1</v>
      </c>
      <c r="D124" s="496">
        <v>202001</v>
      </c>
      <c r="E124" s="383" t="s">
        <v>112</v>
      </c>
      <c r="F124" s="383" t="s">
        <v>115</v>
      </c>
      <c r="G124" s="383" t="s">
        <v>32</v>
      </c>
      <c r="H124" s="383" t="s">
        <v>33</v>
      </c>
      <c r="I124" s="383" t="s">
        <v>36</v>
      </c>
      <c r="J124" s="383" t="s">
        <v>115</v>
      </c>
      <c r="K124" s="383" t="s">
        <v>113</v>
      </c>
      <c r="L124" s="383" t="s">
        <v>114</v>
      </c>
      <c r="M124" s="496">
        <v>0</v>
      </c>
      <c r="N124" s="383" t="s">
        <v>79</v>
      </c>
      <c r="O124" s="383" t="s">
        <v>115</v>
      </c>
      <c r="P124" s="383" t="s">
        <v>72</v>
      </c>
      <c r="Q124" s="497">
        <v>44391.14</v>
      </c>
      <c r="R124" s="497">
        <v>44391.14</v>
      </c>
      <c r="S124" s="497">
        <v>0</v>
      </c>
      <c r="T124" s="496">
        <v>0</v>
      </c>
      <c r="U124" s="496">
        <v>0</v>
      </c>
      <c r="V124" s="496">
        <v>0</v>
      </c>
      <c r="W124" s="496">
        <v>0</v>
      </c>
      <c r="X124" s="496">
        <v>0</v>
      </c>
      <c r="Y124" s="496">
        <v>0</v>
      </c>
      <c r="Z124" s="496">
        <v>0</v>
      </c>
      <c r="AA124" s="496">
        <v>0</v>
      </c>
    </row>
    <row r="125" spans="1:27" ht="15" x14ac:dyDescent="0.2">
      <c r="A125" s="383" t="s">
        <v>137</v>
      </c>
      <c r="B125" s="496">
        <v>2020</v>
      </c>
      <c r="C125" s="496">
        <v>1</v>
      </c>
      <c r="D125" s="496">
        <v>202001</v>
      </c>
      <c r="E125" s="383" t="s">
        <v>112</v>
      </c>
      <c r="F125" s="383" t="s">
        <v>115</v>
      </c>
      <c r="G125" s="383" t="s">
        <v>32</v>
      </c>
      <c r="H125" s="383" t="s">
        <v>33</v>
      </c>
      <c r="I125" s="383" t="s">
        <v>36</v>
      </c>
      <c r="J125" s="383" t="s">
        <v>115</v>
      </c>
      <c r="K125" s="383" t="s">
        <v>113</v>
      </c>
      <c r="L125" s="383" t="s">
        <v>114</v>
      </c>
      <c r="M125" s="496">
        <v>0</v>
      </c>
      <c r="N125" s="383" t="s">
        <v>79</v>
      </c>
      <c r="O125" s="383" t="s">
        <v>115</v>
      </c>
      <c r="P125" s="383" t="s">
        <v>73</v>
      </c>
      <c r="Q125" s="497">
        <v>0</v>
      </c>
      <c r="R125" s="497">
        <v>0</v>
      </c>
      <c r="S125" s="497">
        <v>0</v>
      </c>
      <c r="T125" s="496">
        <v>0</v>
      </c>
      <c r="U125" s="496">
        <v>0</v>
      </c>
      <c r="V125" s="496">
        <v>0</v>
      </c>
      <c r="W125" s="496">
        <v>0</v>
      </c>
      <c r="X125" s="496">
        <v>0</v>
      </c>
      <c r="Y125" s="496">
        <v>0</v>
      </c>
      <c r="Z125" s="496">
        <v>0</v>
      </c>
      <c r="AA125" s="496">
        <v>0</v>
      </c>
    </row>
    <row r="126" spans="1:27" ht="15" x14ac:dyDescent="0.2">
      <c r="A126" s="383" t="s">
        <v>137</v>
      </c>
      <c r="B126" s="496">
        <v>2020</v>
      </c>
      <c r="C126" s="496">
        <v>1</v>
      </c>
      <c r="D126" s="496">
        <v>202001</v>
      </c>
      <c r="E126" s="383" t="s">
        <v>112</v>
      </c>
      <c r="F126" s="383" t="s">
        <v>115</v>
      </c>
      <c r="G126" s="383" t="s">
        <v>32</v>
      </c>
      <c r="H126" s="383" t="s">
        <v>33</v>
      </c>
      <c r="I126" s="383" t="s">
        <v>36</v>
      </c>
      <c r="J126" s="383" t="s">
        <v>115</v>
      </c>
      <c r="K126" s="383" t="s">
        <v>113</v>
      </c>
      <c r="L126" s="383" t="s">
        <v>160</v>
      </c>
      <c r="M126" s="496">
        <v>0</v>
      </c>
      <c r="N126" s="383" t="s">
        <v>79</v>
      </c>
      <c r="O126" s="383" t="s">
        <v>115</v>
      </c>
      <c r="P126" s="383" t="s">
        <v>74</v>
      </c>
      <c r="Q126" s="497">
        <v>0</v>
      </c>
      <c r="R126" s="497">
        <v>0</v>
      </c>
      <c r="S126" s="497">
        <v>0</v>
      </c>
      <c r="T126" s="496">
        <v>0</v>
      </c>
      <c r="U126" s="496">
        <v>0</v>
      </c>
      <c r="V126" s="496">
        <v>0</v>
      </c>
      <c r="W126" s="496">
        <v>0</v>
      </c>
      <c r="X126" s="496">
        <v>0</v>
      </c>
      <c r="Y126" s="496">
        <v>0</v>
      </c>
      <c r="Z126" s="496">
        <v>0</v>
      </c>
      <c r="AA126" s="496">
        <v>0</v>
      </c>
    </row>
    <row r="127" spans="1:27" ht="15" x14ac:dyDescent="0.2">
      <c r="A127" s="383" t="s">
        <v>137</v>
      </c>
      <c r="B127" s="496">
        <v>2020</v>
      </c>
      <c r="C127" s="496">
        <v>1</v>
      </c>
      <c r="D127" s="496">
        <v>202001</v>
      </c>
      <c r="E127" s="383" t="s">
        <v>112</v>
      </c>
      <c r="F127" s="383" t="s">
        <v>115</v>
      </c>
      <c r="G127" s="383" t="s">
        <v>32</v>
      </c>
      <c r="H127" s="383" t="s">
        <v>33</v>
      </c>
      <c r="I127" s="383" t="s">
        <v>36</v>
      </c>
      <c r="J127" s="383" t="s">
        <v>115</v>
      </c>
      <c r="K127" s="383" t="s">
        <v>113</v>
      </c>
      <c r="L127" s="383" t="s">
        <v>114</v>
      </c>
      <c r="M127" s="496">
        <v>0</v>
      </c>
      <c r="N127" s="383" t="s">
        <v>79</v>
      </c>
      <c r="O127" s="383" t="s">
        <v>115</v>
      </c>
      <c r="P127" s="383" t="s">
        <v>74</v>
      </c>
      <c r="Q127" s="497">
        <v>16425000</v>
      </c>
      <c r="R127" s="497">
        <v>16425000</v>
      </c>
      <c r="S127" s="497">
        <v>0</v>
      </c>
      <c r="T127" s="496">
        <v>0</v>
      </c>
      <c r="U127" s="496">
        <v>0</v>
      </c>
      <c r="V127" s="496">
        <v>0</v>
      </c>
      <c r="W127" s="496">
        <v>0</v>
      </c>
      <c r="X127" s="496">
        <v>0</v>
      </c>
      <c r="Y127" s="496">
        <v>0</v>
      </c>
      <c r="Z127" s="496">
        <v>0</v>
      </c>
      <c r="AA127" s="496">
        <v>0</v>
      </c>
    </row>
    <row r="128" spans="1:27" ht="15" x14ac:dyDescent="0.2">
      <c r="A128" s="383" t="s">
        <v>137</v>
      </c>
      <c r="B128" s="496">
        <v>2020</v>
      </c>
      <c r="C128" s="496">
        <v>1</v>
      </c>
      <c r="D128" s="496">
        <v>202001</v>
      </c>
      <c r="E128" s="383" t="s">
        <v>112</v>
      </c>
      <c r="F128" s="383" t="s">
        <v>115</v>
      </c>
      <c r="G128" s="383" t="s">
        <v>32</v>
      </c>
      <c r="H128" s="383" t="s">
        <v>33</v>
      </c>
      <c r="I128" s="383" t="s">
        <v>36</v>
      </c>
      <c r="J128" s="383" t="s">
        <v>115</v>
      </c>
      <c r="K128" s="383" t="s">
        <v>113</v>
      </c>
      <c r="L128" s="383" t="s">
        <v>114</v>
      </c>
      <c r="M128" s="496">
        <v>0</v>
      </c>
      <c r="N128" s="383" t="s">
        <v>79</v>
      </c>
      <c r="O128" s="383" t="s">
        <v>115</v>
      </c>
      <c r="P128" s="383" t="s">
        <v>75</v>
      </c>
      <c r="Q128" s="497">
        <v>0</v>
      </c>
      <c r="R128" s="497">
        <v>0</v>
      </c>
      <c r="S128" s="497">
        <v>0</v>
      </c>
      <c r="T128" s="496">
        <v>0</v>
      </c>
      <c r="U128" s="496">
        <v>0</v>
      </c>
      <c r="V128" s="496">
        <v>0</v>
      </c>
      <c r="W128" s="496">
        <v>0</v>
      </c>
      <c r="X128" s="496">
        <v>0</v>
      </c>
      <c r="Y128" s="496">
        <v>0</v>
      </c>
      <c r="Z128" s="496">
        <v>0</v>
      </c>
      <c r="AA128" s="496">
        <v>0</v>
      </c>
    </row>
    <row r="129" spans="1:27" ht="15" x14ac:dyDescent="0.2">
      <c r="A129" s="383" t="s">
        <v>137</v>
      </c>
      <c r="B129" s="496">
        <v>2020</v>
      </c>
      <c r="C129" s="496">
        <v>1</v>
      </c>
      <c r="D129" s="496">
        <v>202001</v>
      </c>
      <c r="E129" s="383" t="s">
        <v>112</v>
      </c>
      <c r="F129" s="383" t="s">
        <v>115</v>
      </c>
      <c r="G129" s="383" t="s">
        <v>32</v>
      </c>
      <c r="H129" s="383" t="s">
        <v>33</v>
      </c>
      <c r="I129" s="383" t="s">
        <v>36</v>
      </c>
      <c r="J129" s="383" t="s">
        <v>115</v>
      </c>
      <c r="K129" s="383" t="s">
        <v>113</v>
      </c>
      <c r="L129" s="383" t="s">
        <v>114</v>
      </c>
      <c r="M129" s="496">
        <v>0</v>
      </c>
      <c r="N129" s="383" t="s">
        <v>79</v>
      </c>
      <c r="O129" s="383" t="s">
        <v>115</v>
      </c>
      <c r="P129" s="383" t="s">
        <v>76</v>
      </c>
      <c r="Q129" s="497">
        <v>0</v>
      </c>
      <c r="R129" s="497">
        <v>0</v>
      </c>
      <c r="S129" s="497">
        <v>0</v>
      </c>
      <c r="T129" s="496">
        <v>0</v>
      </c>
      <c r="U129" s="496">
        <v>0</v>
      </c>
      <c r="V129" s="496">
        <v>0</v>
      </c>
      <c r="W129" s="496">
        <v>0</v>
      </c>
      <c r="X129" s="496">
        <v>0</v>
      </c>
      <c r="Y129" s="496">
        <v>0</v>
      </c>
      <c r="Z129" s="496">
        <v>0</v>
      </c>
      <c r="AA129" s="496">
        <v>0</v>
      </c>
    </row>
    <row r="130" spans="1:27" ht="15" x14ac:dyDescent="0.2">
      <c r="A130" s="383" t="s">
        <v>137</v>
      </c>
      <c r="B130" s="496">
        <v>2020</v>
      </c>
      <c r="C130" s="496">
        <v>1</v>
      </c>
      <c r="D130" s="496">
        <v>202001</v>
      </c>
      <c r="E130" s="383" t="s">
        <v>112</v>
      </c>
      <c r="F130" s="383" t="s">
        <v>115</v>
      </c>
      <c r="G130" s="383" t="s">
        <v>32</v>
      </c>
      <c r="H130" s="383" t="s">
        <v>33</v>
      </c>
      <c r="I130" s="383" t="s">
        <v>36</v>
      </c>
      <c r="J130" s="383" t="s">
        <v>115</v>
      </c>
      <c r="K130" s="383" t="s">
        <v>113</v>
      </c>
      <c r="L130" s="383" t="s">
        <v>114</v>
      </c>
      <c r="M130" s="496">
        <v>0</v>
      </c>
      <c r="N130" s="383" t="s">
        <v>79</v>
      </c>
      <c r="O130" s="383" t="s">
        <v>115</v>
      </c>
      <c r="P130" s="383" t="s">
        <v>77</v>
      </c>
      <c r="Q130" s="497">
        <v>0</v>
      </c>
      <c r="R130" s="497">
        <v>0</v>
      </c>
      <c r="S130" s="497">
        <v>0</v>
      </c>
      <c r="T130" s="496">
        <v>0</v>
      </c>
      <c r="U130" s="496">
        <v>0</v>
      </c>
      <c r="V130" s="496">
        <v>0</v>
      </c>
      <c r="W130" s="496">
        <v>0</v>
      </c>
      <c r="X130" s="496">
        <v>0</v>
      </c>
      <c r="Y130" s="496">
        <v>0</v>
      </c>
      <c r="Z130" s="496">
        <v>0</v>
      </c>
      <c r="AA130" s="496">
        <v>0</v>
      </c>
    </row>
    <row r="131" spans="1:27" ht="15" x14ac:dyDescent="0.2">
      <c r="A131" s="383" t="s">
        <v>137</v>
      </c>
      <c r="B131" s="496">
        <v>2020</v>
      </c>
      <c r="C131" s="496">
        <v>1</v>
      </c>
      <c r="D131" s="496">
        <v>202001</v>
      </c>
      <c r="E131" s="383" t="s">
        <v>112</v>
      </c>
      <c r="F131" s="383" t="s">
        <v>115</v>
      </c>
      <c r="G131" s="383" t="s">
        <v>39</v>
      </c>
      <c r="H131" s="383" t="s">
        <v>40</v>
      </c>
      <c r="I131" s="383" t="s">
        <v>41</v>
      </c>
      <c r="J131" s="383" t="s">
        <v>115</v>
      </c>
      <c r="K131" s="383" t="s">
        <v>161</v>
      </c>
      <c r="L131" s="383" t="s">
        <v>162</v>
      </c>
      <c r="M131" s="496">
        <v>0</v>
      </c>
      <c r="N131" s="383" t="s">
        <v>79</v>
      </c>
      <c r="O131" s="383" t="s">
        <v>115</v>
      </c>
      <c r="P131" s="383" t="s">
        <v>71</v>
      </c>
      <c r="Q131" s="497">
        <v>7000</v>
      </c>
      <c r="R131" s="497">
        <v>4000</v>
      </c>
      <c r="S131" s="497">
        <v>3000</v>
      </c>
      <c r="T131" s="496">
        <v>0</v>
      </c>
      <c r="U131" s="496">
        <v>0</v>
      </c>
      <c r="V131" s="496">
        <v>0</v>
      </c>
      <c r="W131" s="496">
        <v>0</v>
      </c>
      <c r="X131" s="496">
        <v>0</v>
      </c>
      <c r="Y131" s="496">
        <v>0</v>
      </c>
      <c r="Z131" s="496">
        <v>0</v>
      </c>
      <c r="AA131" s="496">
        <v>0</v>
      </c>
    </row>
    <row r="132" spans="1:27" ht="15" x14ac:dyDescent="0.2">
      <c r="A132" s="383" t="s">
        <v>137</v>
      </c>
      <c r="B132" s="496">
        <v>2020</v>
      </c>
      <c r="C132" s="496">
        <v>1</v>
      </c>
      <c r="D132" s="496">
        <v>202001</v>
      </c>
      <c r="E132" s="383" t="s">
        <v>112</v>
      </c>
      <c r="F132" s="383" t="s">
        <v>115</v>
      </c>
      <c r="G132" s="383" t="s">
        <v>39</v>
      </c>
      <c r="H132" s="383" t="s">
        <v>40</v>
      </c>
      <c r="I132" s="383" t="s">
        <v>41</v>
      </c>
      <c r="J132" s="383" t="s">
        <v>115</v>
      </c>
      <c r="K132" s="383" t="s">
        <v>161</v>
      </c>
      <c r="L132" s="383" t="s">
        <v>162</v>
      </c>
      <c r="M132" s="496">
        <v>0</v>
      </c>
      <c r="N132" s="383" t="s">
        <v>79</v>
      </c>
      <c r="O132" s="383" t="s">
        <v>115</v>
      </c>
      <c r="P132" s="383" t="s">
        <v>72</v>
      </c>
      <c r="Q132" s="497">
        <v>775923.26</v>
      </c>
      <c r="R132" s="497">
        <v>739627.1</v>
      </c>
      <c r="S132" s="497">
        <v>36296.160000000003</v>
      </c>
      <c r="T132" s="496">
        <v>0</v>
      </c>
      <c r="U132" s="496">
        <v>0</v>
      </c>
      <c r="V132" s="496">
        <v>0</v>
      </c>
      <c r="W132" s="496">
        <v>0</v>
      </c>
      <c r="X132" s="496">
        <v>0</v>
      </c>
      <c r="Y132" s="496">
        <v>0</v>
      </c>
      <c r="Z132" s="496">
        <v>0</v>
      </c>
      <c r="AA132" s="496">
        <v>0</v>
      </c>
    </row>
    <row r="133" spans="1:27" ht="15" x14ac:dyDescent="0.2">
      <c r="A133" s="383" t="s">
        <v>137</v>
      </c>
      <c r="B133" s="496">
        <v>2020</v>
      </c>
      <c r="C133" s="496">
        <v>1</v>
      </c>
      <c r="D133" s="496">
        <v>202001</v>
      </c>
      <c r="E133" s="383" t="s">
        <v>112</v>
      </c>
      <c r="F133" s="383" t="s">
        <v>115</v>
      </c>
      <c r="G133" s="383" t="s">
        <v>39</v>
      </c>
      <c r="H133" s="383" t="s">
        <v>40</v>
      </c>
      <c r="I133" s="383" t="s">
        <v>41</v>
      </c>
      <c r="J133" s="383" t="s">
        <v>115</v>
      </c>
      <c r="K133" s="383" t="s">
        <v>161</v>
      </c>
      <c r="L133" s="383" t="s">
        <v>162</v>
      </c>
      <c r="M133" s="496">
        <v>0</v>
      </c>
      <c r="N133" s="383" t="s">
        <v>79</v>
      </c>
      <c r="O133" s="383" t="s">
        <v>115</v>
      </c>
      <c r="P133" s="383" t="s">
        <v>73</v>
      </c>
      <c r="Q133" s="497">
        <v>464500</v>
      </c>
      <c r="R133" s="497">
        <v>452500</v>
      </c>
      <c r="S133" s="497">
        <v>12000</v>
      </c>
      <c r="T133" s="496">
        <v>0</v>
      </c>
      <c r="U133" s="496">
        <v>0</v>
      </c>
      <c r="V133" s="496">
        <v>0</v>
      </c>
      <c r="W133" s="496">
        <v>0</v>
      </c>
      <c r="X133" s="496">
        <v>0</v>
      </c>
      <c r="Y133" s="496">
        <v>0</v>
      </c>
      <c r="Z133" s="496">
        <v>0</v>
      </c>
      <c r="AA133" s="496">
        <v>0</v>
      </c>
    </row>
    <row r="134" spans="1:27" ht="15" x14ac:dyDescent="0.2">
      <c r="A134" s="383" t="s">
        <v>137</v>
      </c>
      <c r="B134" s="496">
        <v>2020</v>
      </c>
      <c r="C134" s="496">
        <v>1</v>
      </c>
      <c r="D134" s="496">
        <v>202001</v>
      </c>
      <c r="E134" s="383" t="s">
        <v>112</v>
      </c>
      <c r="F134" s="383" t="s">
        <v>115</v>
      </c>
      <c r="G134" s="383" t="s">
        <v>39</v>
      </c>
      <c r="H134" s="383" t="s">
        <v>40</v>
      </c>
      <c r="I134" s="383" t="s">
        <v>41</v>
      </c>
      <c r="J134" s="383" t="s">
        <v>115</v>
      </c>
      <c r="K134" s="383" t="s">
        <v>161</v>
      </c>
      <c r="L134" s="383" t="s">
        <v>162</v>
      </c>
      <c r="M134" s="496">
        <v>0</v>
      </c>
      <c r="N134" s="383" t="s">
        <v>79</v>
      </c>
      <c r="O134" s="383" t="s">
        <v>115</v>
      </c>
      <c r="P134" s="383" t="s">
        <v>74</v>
      </c>
      <c r="Q134" s="497">
        <v>150000</v>
      </c>
      <c r="R134" s="497">
        <v>135000</v>
      </c>
      <c r="S134" s="497">
        <v>15000</v>
      </c>
      <c r="T134" s="496">
        <v>0</v>
      </c>
      <c r="U134" s="496">
        <v>0</v>
      </c>
      <c r="V134" s="496">
        <v>0</v>
      </c>
      <c r="W134" s="496">
        <v>0</v>
      </c>
      <c r="X134" s="496">
        <v>0</v>
      </c>
      <c r="Y134" s="496">
        <v>0</v>
      </c>
      <c r="Z134" s="496">
        <v>0</v>
      </c>
      <c r="AA134" s="496">
        <v>0</v>
      </c>
    </row>
    <row r="135" spans="1:27" ht="15" x14ac:dyDescent="0.2">
      <c r="A135" s="383" t="s">
        <v>137</v>
      </c>
      <c r="B135" s="496">
        <v>2020</v>
      </c>
      <c r="C135" s="496">
        <v>1</v>
      </c>
      <c r="D135" s="496">
        <v>202001</v>
      </c>
      <c r="E135" s="383" t="s">
        <v>112</v>
      </c>
      <c r="F135" s="383" t="s">
        <v>115</v>
      </c>
      <c r="G135" s="383" t="s">
        <v>39</v>
      </c>
      <c r="H135" s="383" t="s">
        <v>40</v>
      </c>
      <c r="I135" s="383" t="s">
        <v>41</v>
      </c>
      <c r="J135" s="383" t="s">
        <v>115</v>
      </c>
      <c r="K135" s="383" t="s">
        <v>161</v>
      </c>
      <c r="L135" s="383" t="s">
        <v>162</v>
      </c>
      <c r="M135" s="496">
        <v>0</v>
      </c>
      <c r="N135" s="383" t="s">
        <v>79</v>
      </c>
      <c r="O135" s="383" t="s">
        <v>115</v>
      </c>
      <c r="P135" s="383" t="s">
        <v>75</v>
      </c>
      <c r="Q135" s="497">
        <v>0</v>
      </c>
      <c r="R135" s="497">
        <v>0</v>
      </c>
      <c r="S135" s="497">
        <v>0</v>
      </c>
      <c r="T135" s="496">
        <v>0</v>
      </c>
      <c r="U135" s="496">
        <v>0</v>
      </c>
      <c r="V135" s="496">
        <v>0</v>
      </c>
      <c r="W135" s="496">
        <v>0</v>
      </c>
      <c r="X135" s="496">
        <v>0</v>
      </c>
      <c r="Y135" s="496">
        <v>0</v>
      </c>
      <c r="Z135" s="496">
        <v>0</v>
      </c>
      <c r="AA135" s="496">
        <v>0</v>
      </c>
    </row>
    <row r="136" spans="1:27" ht="15" x14ac:dyDescent="0.2">
      <c r="A136" s="383" t="s">
        <v>137</v>
      </c>
      <c r="B136" s="496">
        <v>2020</v>
      </c>
      <c r="C136" s="496">
        <v>1</v>
      </c>
      <c r="D136" s="496">
        <v>202001</v>
      </c>
      <c r="E136" s="383" t="s">
        <v>112</v>
      </c>
      <c r="F136" s="383" t="s">
        <v>115</v>
      </c>
      <c r="G136" s="383" t="s">
        <v>39</v>
      </c>
      <c r="H136" s="383" t="s">
        <v>40</v>
      </c>
      <c r="I136" s="383" t="s">
        <v>41</v>
      </c>
      <c r="J136" s="383" t="s">
        <v>115</v>
      </c>
      <c r="K136" s="383" t="s">
        <v>161</v>
      </c>
      <c r="L136" s="383" t="s">
        <v>162</v>
      </c>
      <c r="M136" s="496">
        <v>0</v>
      </c>
      <c r="N136" s="383" t="s">
        <v>79</v>
      </c>
      <c r="O136" s="383" t="s">
        <v>115</v>
      </c>
      <c r="P136" s="383" t="s">
        <v>76</v>
      </c>
      <c r="Q136" s="497">
        <v>0</v>
      </c>
      <c r="R136" s="497">
        <v>0</v>
      </c>
      <c r="S136" s="497">
        <v>0</v>
      </c>
      <c r="T136" s="496">
        <v>0</v>
      </c>
      <c r="U136" s="496">
        <v>0</v>
      </c>
      <c r="V136" s="496">
        <v>0</v>
      </c>
      <c r="W136" s="496">
        <v>0</v>
      </c>
      <c r="X136" s="496">
        <v>0</v>
      </c>
      <c r="Y136" s="496">
        <v>0</v>
      </c>
      <c r="Z136" s="496">
        <v>0</v>
      </c>
      <c r="AA136" s="496">
        <v>0</v>
      </c>
    </row>
    <row r="137" spans="1:27" ht="15" x14ac:dyDescent="0.2">
      <c r="A137" s="383" t="s">
        <v>137</v>
      </c>
      <c r="B137" s="496">
        <v>2020</v>
      </c>
      <c r="C137" s="496">
        <v>1</v>
      </c>
      <c r="D137" s="496">
        <v>202001</v>
      </c>
      <c r="E137" s="383" t="s">
        <v>112</v>
      </c>
      <c r="F137" s="383" t="s">
        <v>115</v>
      </c>
      <c r="G137" s="383" t="s">
        <v>39</v>
      </c>
      <c r="H137" s="383" t="s">
        <v>40</v>
      </c>
      <c r="I137" s="383" t="s">
        <v>41</v>
      </c>
      <c r="J137" s="383" t="s">
        <v>115</v>
      </c>
      <c r="K137" s="383" t="s">
        <v>161</v>
      </c>
      <c r="L137" s="383" t="s">
        <v>162</v>
      </c>
      <c r="M137" s="496">
        <v>0</v>
      </c>
      <c r="N137" s="383" t="s">
        <v>79</v>
      </c>
      <c r="O137" s="383" t="s">
        <v>115</v>
      </c>
      <c r="P137" s="383" t="s">
        <v>77</v>
      </c>
      <c r="Q137" s="497">
        <v>0</v>
      </c>
      <c r="R137" s="497">
        <v>0</v>
      </c>
      <c r="S137" s="497">
        <v>0</v>
      </c>
      <c r="T137" s="496">
        <v>0</v>
      </c>
      <c r="U137" s="496">
        <v>0</v>
      </c>
      <c r="V137" s="496">
        <v>0</v>
      </c>
      <c r="W137" s="496">
        <v>0</v>
      </c>
      <c r="X137" s="496">
        <v>0</v>
      </c>
      <c r="Y137" s="496">
        <v>0</v>
      </c>
      <c r="Z137" s="496">
        <v>0</v>
      </c>
      <c r="AA137" s="496">
        <v>0</v>
      </c>
    </row>
    <row r="138" spans="1:27" ht="15" x14ac:dyDescent="0.2">
      <c r="A138" s="383" t="s">
        <v>137</v>
      </c>
      <c r="B138" s="496">
        <v>2020</v>
      </c>
      <c r="C138" s="496">
        <v>1</v>
      </c>
      <c r="D138" s="496">
        <v>202001</v>
      </c>
      <c r="E138" s="383" t="s">
        <v>112</v>
      </c>
      <c r="F138" s="383" t="s">
        <v>115</v>
      </c>
      <c r="G138" s="383" t="s">
        <v>39</v>
      </c>
      <c r="H138" s="383" t="s">
        <v>40</v>
      </c>
      <c r="I138" s="383" t="s">
        <v>42</v>
      </c>
      <c r="J138" s="383" t="s">
        <v>115</v>
      </c>
      <c r="K138" s="383" t="s">
        <v>163</v>
      </c>
      <c r="L138" s="383" t="s">
        <v>164</v>
      </c>
      <c r="M138" s="496">
        <v>0</v>
      </c>
      <c r="N138" s="383" t="s">
        <v>79</v>
      </c>
      <c r="O138" s="383" t="s">
        <v>115</v>
      </c>
      <c r="P138" s="383" t="s">
        <v>71</v>
      </c>
      <c r="Q138" s="497">
        <v>0</v>
      </c>
      <c r="R138" s="497">
        <v>0</v>
      </c>
      <c r="S138" s="497">
        <v>0</v>
      </c>
      <c r="T138" s="496">
        <v>0</v>
      </c>
      <c r="U138" s="496">
        <v>0</v>
      </c>
      <c r="V138" s="496">
        <v>0</v>
      </c>
      <c r="W138" s="496">
        <v>0</v>
      </c>
      <c r="X138" s="496">
        <v>0</v>
      </c>
      <c r="Y138" s="496">
        <v>0</v>
      </c>
      <c r="Z138" s="496">
        <v>0</v>
      </c>
      <c r="AA138" s="496">
        <v>0</v>
      </c>
    </row>
    <row r="139" spans="1:27" ht="15" x14ac:dyDescent="0.2">
      <c r="A139" s="383" t="s">
        <v>137</v>
      </c>
      <c r="B139" s="496">
        <v>2020</v>
      </c>
      <c r="C139" s="496">
        <v>1</v>
      </c>
      <c r="D139" s="496">
        <v>202001</v>
      </c>
      <c r="E139" s="383" t="s">
        <v>112</v>
      </c>
      <c r="F139" s="383" t="s">
        <v>115</v>
      </c>
      <c r="G139" s="383" t="s">
        <v>39</v>
      </c>
      <c r="H139" s="383" t="s">
        <v>40</v>
      </c>
      <c r="I139" s="383" t="s">
        <v>42</v>
      </c>
      <c r="J139" s="383" t="s">
        <v>115</v>
      </c>
      <c r="K139" s="383" t="s">
        <v>163</v>
      </c>
      <c r="L139" s="383" t="s">
        <v>164</v>
      </c>
      <c r="M139" s="496">
        <v>0</v>
      </c>
      <c r="N139" s="383" t="s">
        <v>79</v>
      </c>
      <c r="O139" s="383" t="s">
        <v>115</v>
      </c>
      <c r="P139" s="383" t="s">
        <v>72</v>
      </c>
      <c r="Q139" s="497">
        <v>0</v>
      </c>
      <c r="R139" s="497">
        <v>0</v>
      </c>
      <c r="S139" s="497">
        <v>0</v>
      </c>
      <c r="T139" s="496">
        <v>0</v>
      </c>
      <c r="U139" s="496">
        <v>0</v>
      </c>
      <c r="V139" s="496">
        <v>0</v>
      </c>
      <c r="W139" s="496">
        <v>0</v>
      </c>
      <c r="X139" s="496">
        <v>0</v>
      </c>
      <c r="Y139" s="496">
        <v>0</v>
      </c>
      <c r="Z139" s="496">
        <v>0</v>
      </c>
      <c r="AA139" s="496">
        <v>0</v>
      </c>
    </row>
    <row r="140" spans="1:27" ht="15" x14ac:dyDescent="0.2">
      <c r="A140" s="383" t="s">
        <v>137</v>
      </c>
      <c r="B140" s="496">
        <v>2020</v>
      </c>
      <c r="C140" s="496">
        <v>1</v>
      </c>
      <c r="D140" s="496">
        <v>202001</v>
      </c>
      <c r="E140" s="383" t="s">
        <v>112</v>
      </c>
      <c r="F140" s="383" t="s">
        <v>115</v>
      </c>
      <c r="G140" s="383" t="s">
        <v>39</v>
      </c>
      <c r="H140" s="383" t="s">
        <v>40</v>
      </c>
      <c r="I140" s="383" t="s">
        <v>42</v>
      </c>
      <c r="J140" s="383" t="s">
        <v>115</v>
      </c>
      <c r="K140" s="383" t="s">
        <v>163</v>
      </c>
      <c r="L140" s="383" t="s">
        <v>164</v>
      </c>
      <c r="M140" s="496">
        <v>0</v>
      </c>
      <c r="N140" s="383" t="s">
        <v>79</v>
      </c>
      <c r="O140" s="383" t="s">
        <v>115</v>
      </c>
      <c r="P140" s="383" t="s">
        <v>73</v>
      </c>
      <c r="Q140" s="497">
        <v>0</v>
      </c>
      <c r="R140" s="497">
        <v>0</v>
      </c>
      <c r="S140" s="497">
        <v>0</v>
      </c>
      <c r="T140" s="496">
        <v>0</v>
      </c>
      <c r="U140" s="496">
        <v>0</v>
      </c>
      <c r="V140" s="496">
        <v>0</v>
      </c>
      <c r="W140" s="496">
        <v>0</v>
      </c>
      <c r="X140" s="496">
        <v>0</v>
      </c>
      <c r="Y140" s="496">
        <v>0</v>
      </c>
      <c r="Z140" s="496">
        <v>0</v>
      </c>
      <c r="AA140" s="496">
        <v>0</v>
      </c>
    </row>
    <row r="141" spans="1:27" ht="15" x14ac:dyDescent="0.2">
      <c r="A141" s="383" t="s">
        <v>137</v>
      </c>
      <c r="B141" s="496">
        <v>2020</v>
      </c>
      <c r="C141" s="496">
        <v>1</v>
      </c>
      <c r="D141" s="496">
        <v>202001</v>
      </c>
      <c r="E141" s="383" t="s">
        <v>112</v>
      </c>
      <c r="F141" s="383" t="s">
        <v>115</v>
      </c>
      <c r="G141" s="383" t="s">
        <v>39</v>
      </c>
      <c r="H141" s="383" t="s">
        <v>40</v>
      </c>
      <c r="I141" s="383" t="s">
        <v>42</v>
      </c>
      <c r="J141" s="383" t="s">
        <v>115</v>
      </c>
      <c r="K141" s="383" t="s">
        <v>163</v>
      </c>
      <c r="L141" s="383" t="s">
        <v>164</v>
      </c>
      <c r="M141" s="496">
        <v>0</v>
      </c>
      <c r="N141" s="383" t="s">
        <v>79</v>
      </c>
      <c r="O141" s="383" t="s">
        <v>115</v>
      </c>
      <c r="P141" s="383" t="s">
        <v>74</v>
      </c>
      <c r="Q141" s="497">
        <v>0</v>
      </c>
      <c r="R141" s="497">
        <v>0</v>
      </c>
      <c r="S141" s="497">
        <v>0</v>
      </c>
      <c r="T141" s="496">
        <v>0</v>
      </c>
      <c r="U141" s="496">
        <v>0</v>
      </c>
      <c r="V141" s="496">
        <v>0</v>
      </c>
      <c r="W141" s="496">
        <v>0</v>
      </c>
      <c r="X141" s="496">
        <v>0</v>
      </c>
      <c r="Y141" s="496">
        <v>0</v>
      </c>
      <c r="Z141" s="496">
        <v>0</v>
      </c>
      <c r="AA141" s="496">
        <v>0</v>
      </c>
    </row>
    <row r="142" spans="1:27" ht="15" x14ac:dyDescent="0.2">
      <c r="A142" s="383" t="s">
        <v>137</v>
      </c>
      <c r="B142" s="496">
        <v>2020</v>
      </c>
      <c r="C142" s="496">
        <v>1</v>
      </c>
      <c r="D142" s="496">
        <v>202001</v>
      </c>
      <c r="E142" s="383" t="s">
        <v>112</v>
      </c>
      <c r="F142" s="383" t="s">
        <v>115</v>
      </c>
      <c r="G142" s="383" t="s">
        <v>39</v>
      </c>
      <c r="H142" s="383" t="s">
        <v>40</v>
      </c>
      <c r="I142" s="383" t="s">
        <v>42</v>
      </c>
      <c r="J142" s="383" t="s">
        <v>115</v>
      </c>
      <c r="K142" s="383" t="s">
        <v>163</v>
      </c>
      <c r="L142" s="383" t="s">
        <v>164</v>
      </c>
      <c r="M142" s="496">
        <v>0</v>
      </c>
      <c r="N142" s="383" t="s">
        <v>79</v>
      </c>
      <c r="O142" s="383" t="s">
        <v>115</v>
      </c>
      <c r="P142" s="383" t="s">
        <v>75</v>
      </c>
      <c r="Q142" s="497">
        <v>0</v>
      </c>
      <c r="R142" s="497">
        <v>0</v>
      </c>
      <c r="S142" s="497">
        <v>0</v>
      </c>
      <c r="T142" s="496">
        <v>0</v>
      </c>
      <c r="U142" s="496">
        <v>0</v>
      </c>
      <c r="V142" s="496">
        <v>0</v>
      </c>
      <c r="W142" s="496">
        <v>0</v>
      </c>
      <c r="X142" s="496">
        <v>0</v>
      </c>
      <c r="Y142" s="496">
        <v>0</v>
      </c>
      <c r="Z142" s="496">
        <v>0</v>
      </c>
      <c r="AA142" s="496">
        <v>0</v>
      </c>
    </row>
    <row r="143" spans="1:27" ht="15" x14ac:dyDescent="0.2">
      <c r="A143" s="383" t="s">
        <v>137</v>
      </c>
      <c r="B143" s="496">
        <v>2020</v>
      </c>
      <c r="C143" s="496">
        <v>1</v>
      </c>
      <c r="D143" s="496">
        <v>202001</v>
      </c>
      <c r="E143" s="383" t="s">
        <v>112</v>
      </c>
      <c r="F143" s="383" t="s">
        <v>115</v>
      </c>
      <c r="G143" s="383" t="s">
        <v>39</v>
      </c>
      <c r="H143" s="383" t="s">
        <v>40</v>
      </c>
      <c r="I143" s="383" t="s">
        <v>42</v>
      </c>
      <c r="J143" s="383" t="s">
        <v>115</v>
      </c>
      <c r="K143" s="383" t="s">
        <v>163</v>
      </c>
      <c r="L143" s="383" t="s">
        <v>164</v>
      </c>
      <c r="M143" s="496">
        <v>0</v>
      </c>
      <c r="N143" s="383" t="s">
        <v>79</v>
      </c>
      <c r="O143" s="383" t="s">
        <v>115</v>
      </c>
      <c r="P143" s="383" t="s">
        <v>76</v>
      </c>
      <c r="Q143" s="497">
        <v>0</v>
      </c>
      <c r="R143" s="497">
        <v>0</v>
      </c>
      <c r="S143" s="497">
        <v>0</v>
      </c>
      <c r="T143" s="496">
        <v>0</v>
      </c>
      <c r="U143" s="496">
        <v>0</v>
      </c>
      <c r="V143" s="496">
        <v>0</v>
      </c>
      <c r="W143" s="496">
        <v>0</v>
      </c>
      <c r="X143" s="496">
        <v>0</v>
      </c>
      <c r="Y143" s="496">
        <v>0</v>
      </c>
      <c r="Z143" s="496">
        <v>0</v>
      </c>
      <c r="AA143" s="496">
        <v>0</v>
      </c>
    </row>
    <row r="144" spans="1:27" ht="15" x14ac:dyDescent="0.2">
      <c r="A144" s="383" t="s">
        <v>137</v>
      </c>
      <c r="B144" s="496">
        <v>2020</v>
      </c>
      <c r="C144" s="496">
        <v>1</v>
      </c>
      <c r="D144" s="496">
        <v>202001</v>
      </c>
      <c r="E144" s="383" t="s">
        <v>112</v>
      </c>
      <c r="F144" s="383" t="s">
        <v>115</v>
      </c>
      <c r="G144" s="383" t="s">
        <v>39</v>
      </c>
      <c r="H144" s="383" t="s">
        <v>40</v>
      </c>
      <c r="I144" s="383" t="s">
        <v>42</v>
      </c>
      <c r="J144" s="383" t="s">
        <v>115</v>
      </c>
      <c r="K144" s="383" t="s">
        <v>163</v>
      </c>
      <c r="L144" s="383" t="s">
        <v>164</v>
      </c>
      <c r="M144" s="496">
        <v>0</v>
      </c>
      <c r="N144" s="383" t="s">
        <v>79</v>
      </c>
      <c r="O144" s="383" t="s">
        <v>115</v>
      </c>
      <c r="P144" s="383" t="s">
        <v>77</v>
      </c>
      <c r="Q144" s="497">
        <v>0</v>
      </c>
      <c r="R144" s="497">
        <v>0</v>
      </c>
      <c r="S144" s="497">
        <v>0</v>
      </c>
      <c r="T144" s="496">
        <v>0</v>
      </c>
      <c r="U144" s="496">
        <v>0</v>
      </c>
      <c r="V144" s="496">
        <v>0</v>
      </c>
      <c r="W144" s="496">
        <v>0</v>
      </c>
      <c r="X144" s="496">
        <v>0</v>
      </c>
      <c r="Y144" s="496">
        <v>0</v>
      </c>
      <c r="Z144" s="496">
        <v>0</v>
      </c>
      <c r="AA144" s="496">
        <v>0</v>
      </c>
    </row>
    <row r="145" spans="1:27" ht="15" x14ac:dyDescent="0.2">
      <c r="A145" s="383" t="s">
        <v>137</v>
      </c>
      <c r="B145" s="496">
        <v>2020</v>
      </c>
      <c r="C145" s="496">
        <v>1</v>
      </c>
      <c r="D145" s="496">
        <v>202001</v>
      </c>
      <c r="E145" s="383" t="s">
        <v>112</v>
      </c>
      <c r="F145" s="383" t="s">
        <v>115</v>
      </c>
      <c r="G145" s="383" t="s">
        <v>39</v>
      </c>
      <c r="H145" s="383" t="s">
        <v>40</v>
      </c>
      <c r="I145" s="383" t="s">
        <v>43</v>
      </c>
      <c r="J145" s="383" t="s">
        <v>115</v>
      </c>
      <c r="K145" s="383" t="s">
        <v>133</v>
      </c>
      <c r="L145" s="383" t="s">
        <v>134</v>
      </c>
      <c r="M145" s="496">
        <v>0</v>
      </c>
      <c r="N145" s="383" t="s">
        <v>79</v>
      </c>
      <c r="O145" s="383" t="s">
        <v>115</v>
      </c>
      <c r="P145" s="383" t="s">
        <v>71</v>
      </c>
      <c r="Q145" s="497">
        <v>0</v>
      </c>
      <c r="R145" s="497">
        <v>0</v>
      </c>
      <c r="S145" s="497">
        <v>0</v>
      </c>
      <c r="T145" s="496">
        <v>0</v>
      </c>
      <c r="U145" s="496">
        <v>0</v>
      </c>
      <c r="V145" s="496">
        <v>0</v>
      </c>
      <c r="W145" s="496">
        <v>0</v>
      </c>
      <c r="X145" s="496">
        <v>0</v>
      </c>
      <c r="Y145" s="496">
        <v>0</v>
      </c>
      <c r="Z145" s="496">
        <v>0</v>
      </c>
      <c r="AA145" s="496">
        <v>0</v>
      </c>
    </row>
    <row r="146" spans="1:27" ht="15" x14ac:dyDescent="0.2">
      <c r="A146" s="383" t="s">
        <v>137</v>
      </c>
      <c r="B146" s="496">
        <v>2020</v>
      </c>
      <c r="C146" s="496">
        <v>1</v>
      </c>
      <c r="D146" s="496">
        <v>202001</v>
      </c>
      <c r="E146" s="383" t="s">
        <v>112</v>
      </c>
      <c r="F146" s="383" t="s">
        <v>115</v>
      </c>
      <c r="G146" s="383" t="s">
        <v>39</v>
      </c>
      <c r="H146" s="383" t="s">
        <v>40</v>
      </c>
      <c r="I146" s="383" t="s">
        <v>43</v>
      </c>
      <c r="J146" s="383" t="s">
        <v>115</v>
      </c>
      <c r="K146" s="383" t="s">
        <v>133</v>
      </c>
      <c r="L146" s="383" t="s">
        <v>134</v>
      </c>
      <c r="M146" s="496">
        <v>0</v>
      </c>
      <c r="N146" s="383" t="s">
        <v>79</v>
      </c>
      <c r="O146" s="383" t="s">
        <v>115</v>
      </c>
      <c r="P146" s="383" t="s">
        <v>72</v>
      </c>
      <c r="Q146" s="497">
        <v>0</v>
      </c>
      <c r="R146" s="497">
        <v>0</v>
      </c>
      <c r="S146" s="497">
        <v>0</v>
      </c>
      <c r="T146" s="496">
        <v>0</v>
      </c>
      <c r="U146" s="496">
        <v>0</v>
      </c>
      <c r="V146" s="496">
        <v>0</v>
      </c>
      <c r="W146" s="496">
        <v>0</v>
      </c>
      <c r="X146" s="496">
        <v>0</v>
      </c>
      <c r="Y146" s="496">
        <v>0</v>
      </c>
      <c r="Z146" s="496">
        <v>0</v>
      </c>
      <c r="AA146" s="496">
        <v>0</v>
      </c>
    </row>
    <row r="147" spans="1:27" ht="15" x14ac:dyDescent="0.2">
      <c r="A147" s="383" t="s">
        <v>137</v>
      </c>
      <c r="B147" s="496">
        <v>2020</v>
      </c>
      <c r="C147" s="496">
        <v>1</v>
      </c>
      <c r="D147" s="496">
        <v>202001</v>
      </c>
      <c r="E147" s="383" t="s">
        <v>112</v>
      </c>
      <c r="F147" s="383" t="s">
        <v>115</v>
      </c>
      <c r="G147" s="383" t="s">
        <v>39</v>
      </c>
      <c r="H147" s="383" t="s">
        <v>40</v>
      </c>
      <c r="I147" s="383" t="s">
        <v>43</v>
      </c>
      <c r="J147" s="383" t="s">
        <v>115</v>
      </c>
      <c r="K147" s="383" t="s">
        <v>133</v>
      </c>
      <c r="L147" s="383" t="s">
        <v>134</v>
      </c>
      <c r="M147" s="496">
        <v>0</v>
      </c>
      <c r="N147" s="383" t="s">
        <v>79</v>
      </c>
      <c r="O147" s="383" t="s">
        <v>115</v>
      </c>
      <c r="P147" s="383" t="s">
        <v>73</v>
      </c>
      <c r="Q147" s="497">
        <v>0</v>
      </c>
      <c r="R147" s="497">
        <v>0</v>
      </c>
      <c r="S147" s="497">
        <v>0</v>
      </c>
      <c r="T147" s="496">
        <v>0</v>
      </c>
      <c r="U147" s="496">
        <v>0</v>
      </c>
      <c r="V147" s="496">
        <v>0</v>
      </c>
      <c r="W147" s="496">
        <v>0</v>
      </c>
      <c r="X147" s="496">
        <v>0</v>
      </c>
      <c r="Y147" s="496">
        <v>0</v>
      </c>
      <c r="Z147" s="496">
        <v>0</v>
      </c>
      <c r="AA147" s="496">
        <v>0</v>
      </c>
    </row>
    <row r="148" spans="1:27" ht="15" x14ac:dyDescent="0.2">
      <c r="A148" s="383" t="s">
        <v>137</v>
      </c>
      <c r="B148" s="496">
        <v>2020</v>
      </c>
      <c r="C148" s="496">
        <v>1</v>
      </c>
      <c r="D148" s="496">
        <v>202001</v>
      </c>
      <c r="E148" s="383" t="s">
        <v>112</v>
      </c>
      <c r="F148" s="383" t="s">
        <v>115</v>
      </c>
      <c r="G148" s="383" t="s">
        <v>39</v>
      </c>
      <c r="H148" s="383" t="s">
        <v>40</v>
      </c>
      <c r="I148" s="383" t="s">
        <v>43</v>
      </c>
      <c r="J148" s="383" t="s">
        <v>115</v>
      </c>
      <c r="K148" s="383" t="s">
        <v>133</v>
      </c>
      <c r="L148" s="383" t="s">
        <v>134</v>
      </c>
      <c r="M148" s="496">
        <v>0</v>
      </c>
      <c r="N148" s="383" t="s">
        <v>79</v>
      </c>
      <c r="O148" s="383" t="s">
        <v>115</v>
      </c>
      <c r="P148" s="383" t="s">
        <v>74</v>
      </c>
      <c r="Q148" s="497">
        <v>0</v>
      </c>
      <c r="R148" s="497">
        <v>0</v>
      </c>
      <c r="S148" s="497">
        <v>0</v>
      </c>
      <c r="T148" s="496">
        <v>0</v>
      </c>
      <c r="U148" s="496">
        <v>0</v>
      </c>
      <c r="V148" s="496">
        <v>0</v>
      </c>
      <c r="W148" s="496">
        <v>0</v>
      </c>
      <c r="X148" s="496">
        <v>0</v>
      </c>
      <c r="Y148" s="496">
        <v>0</v>
      </c>
      <c r="Z148" s="496">
        <v>0</v>
      </c>
      <c r="AA148" s="496">
        <v>0</v>
      </c>
    </row>
    <row r="149" spans="1:27" ht="15" x14ac:dyDescent="0.2">
      <c r="A149" s="383" t="s">
        <v>137</v>
      </c>
      <c r="B149" s="496">
        <v>2020</v>
      </c>
      <c r="C149" s="496">
        <v>1</v>
      </c>
      <c r="D149" s="496">
        <v>202001</v>
      </c>
      <c r="E149" s="383" t="s">
        <v>112</v>
      </c>
      <c r="F149" s="383" t="s">
        <v>115</v>
      </c>
      <c r="G149" s="383" t="s">
        <v>39</v>
      </c>
      <c r="H149" s="383" t="s">
        <v>40</v>
      </c>
      <c r="I149" s="383" t="s">
        <v>43</v>
      </c>
      <c r="J149" s="383" t="s">
        <v>115</v>
      </c>
      <c r="K149" s="383" t="s">
        <v>133</v>
      </c>
      <c r="L149" s="383" t="s">
        <v>134</v>
      </c>
      <c r="M149" s="496">
        <v>0</v>
      </c>
      <c r="N149" s="383" t="s">
        <v>79</v>
      </c>
      <c r="O149" s="383" t="s">
        <v>115</v>
      </c>
      <c r="P149" s="383" t="s">
        <v>75</v>
      </c>
      <c r="Q149" s="497">
        <v>0</v>
      </c>
      <c r="R149" s="497">
        <v>0</v>
      </c>
      <c r="S149" s="497">
        <v>0</v>
      </c>
      <c r="T149" s="496">
        <v>0</v>
      </c>
      <c r="U149" s="496">
        <v>0</v>
      </c>
      <c r="V149" s="496">
        <v>0</v>
      </c>
      <c r="W149" s="496">
        <v>0</v>
      </c>
      <c r="X149" s="496">
        <v>0</v>
      </c>
      <c r="Y149" s="496">
        <v>0</v>
      </c>
      <c r="Z149" s="496">
        <v>0</v>
      </c>
      <c r="AA149" s="496">
        <v>0</v>
      </c>
    </row>
    <row r="150" spans="1:27" ht="15" x14ac:dyDescent="0.2">
      <c r="A150" s="383" t="s">
        <v>137</v>
      </c>
      <c r="B150" s="496">
        <v>2020</v>
      </c>
      <c r="C150" s="496">
        <v>1</v>
      </c>
      <c r="D150" s="496">
        <v>202001</v>
      </c>
      <c r="E150" s="383" t="s">
        <v>112</v>
      </c>
      <c r="F150" s="383" t="s">
        <v>115</v>
      </c>
      <c r="G150" s="383" t="s">
        <v>39</v>
      </c>
      <c r="H150" s="383" t="s">
        <v>40</v>
      </c>
      <c r="I150" s="383" t="s">
        <v>43</v>
      </c>
      <c r="J150" s="383" t="s">
        <v>115</v>
      </c>
      <c r="K150" s="383" t="s">
        <v>133</v>
      </c>
      <c r="L150" s="383" t="s">
        <v>134</v>
      </c>
      <c r="M150" s="496">
        <v>0</v>
      </c>
      <c r="N150" s="383" t="s">
        <v>79</v>
      </c>
      <c r="O150" s="383" t="s">
        <v>115</v>
      </c>
      <c r="P150" s="383" t="s">
        <v>76</v>
      </c>
      <c r="Q150" s="497">
        <v>0</v>
      </c>
      <c r="R150" s="497">
        <v>0</v>
      </c>
      <c r="S150" s="497">
        <v>0</v>
      </c>
      <c r="T150" s="496">
        <v>0</v>
      </c>
      <c r="U150" s="496">
        <v>0</v>
      </c>
      <c r="V150" s="496">
        <v>0</v>
      </c>
      <c r="W150" s="496">
        <v>0</v>
      </c>
      <c r="X150" s="496">
        <v>0</v>
      </c>
      <c r="Y150" s="496">
        <v>0</v>
      </c>
      <c r="Z150" s="496">
        <v>0</v>
      </c>
      <c r="AA150" s="496">
        <v>0</v>
      </c>
    </row>
    <row r="151" spans="1:27" ht="15" x14ac:dyDescent="0.2">
      <c r="A151" s="383" t="s">
        <v>137</v>
      </c>
      <c r="B151" s="496">
        <v>2020</v>
      </c>
      <c r="C151" s="496">
        <v>1</v>
      </c>
      <c r="D151" s="496">
        <v>202001</v>
      </c>
      <c r="E151" s="383" t="s">
        <v>112</v>
      </c>
      <c r="F151" s="383" t="s">
        <v>115</v>
      </c>
      <c r="G151" s="383" t="s">
        <v>39</v>
      </c>
      <c r="H151" s="383" t="s">
        <v>40</v>
      </c>
      <c r="I151" s="383" t="s">
        <v>43</v>
      </c>
      <c r="J151" s="383" t="s">
        <v>115</v>
      </c>
      <c r="K151" s="383" t="s">
        <v>133</v>
      </c>
      <c r="L151" s="383" t="s">
        <v>134</v>
      </c>
      <c r="M151" s="496">
        <v>0</v>
      </c>
      <c r="N151" s="383" t="s">
        <v>79</v>
      </c>
      <c r="O151" s="383" t="s">
        <v>115</v>
      </c>
      <c r="P151" s="383" t="s">
        <v>77</v>
      </c>
      <c r="Q151" s="497">
        <v>0</v>
      </c>
      <c r="R151" s="497">
        <v>0</v>
      </c>
      <c r="S151" s="497">
        <v>0</v>
      </c>
      <c r="T151" s="496">
        <v>0</v>
      </c>
      <c r="U151" s="496">
        <v>0</v>
      </c>
      <c r="V151" s="496">
        <v>0</v>
      </c>
      <c r="W151" s="496">
        <v>0</v>
      </c>
      <c r="X151" s="496">
        <v>0</v>
      </c>
      <c r="Y151" s="496">
        <v>0</v>
      </c>
      <c r="Z151" s="496">
        <v>0</v>
      </c>
      <c r="AA151" s="496">
        <v>0</v>
      </c>
    </row>
    <row r="152" spans="1:27" ht="15" x14ac:dyDescent="0.2">
      <c r="A152" s="383" t="s">
        <v>137</v>
      </c>
      <c r="B152" s="496">
        <v>2020</v>
      </c>
      <c r="C152" s="496">
        <v>1</v>
      </c>
      <c r="D152" s="496">
        <v>202001</v>
      </c>
      <c r="E152" s="383" t="s">
        <v>112</v>
      </c>
      <c r="F152" s="383" t="s">
        <v>115</v>
      </c>
      <c r="G152" s="383" t="s">
        <v>39</v>
      </c>
      <c r="H152" s="383" t="s">
        <v>40</v>
      </c>
      <c r="I152" s="383" t="s">
        <v>44</v>
      </c>
      <c r="J152" s="383" t="s">
        <v>115</v>
      </c>
      <c r="K152" s="383" t="s">
        <v>165</v>
      </c>
      <c r="L152" s="383" t="s">
        <v>166</v>
      </c>
      <c r="M152" s="496">
        <v>0</v>
      </c>
      <c r="N152" s="383" t="s">
        <v>79</v>
      </c>
      <c r="O152" s="383" t="s">
        <v>115</v>
      </c>
      <c r="P152" s="383" t="s">
        <v>71</v>
      </c>
      <c r="Q152" s="497">
        <v>100000</v>
      </c>
      <c r="R152" s="497">
        <v>75000</v>
      </c>
      <c r="S152" s="497">
        <v>25000</v>
      </c>
      <c r="T152" s="496">
        <v>0</v>
      </c>
      <c r="U152" s="496">
        <v>0</v>
      </c>
      <c r="V152" s="496">
        <v>0</v>
      </c>
      <c r="W152" s="496">
        <v>0</v>
      </c>
      <c r="X152" s="496">
        <v>0</v>
      </c>
      <c r="Y152" s="496">
        <v>0</v>
      </c>
      <c r="Z152" s="496">
        <v>0</v>
      </c>
      <c r="AA152" s="496">
        <v>0</v>
      </c>
    </row>
    <row r="153" spans="1:27" ht="15" x14ac:dyDescent="0.2">
      <c r="A153" s="383" t="s">
        <v>137</v>
      </c>
      <c r="B153" s="496">
        <v>2020</v>
      </c>
      <c r="C153" s="496">
        <v>1</v>
      </c>
      <c r="D153" s="496">
        <v>202001</v>
      </c>
      <c r="E153" s="383" t="s">
        <v>112</v>
      </c>
      <c r="F153" s="383" t="s">
        <v>115</v>
      </c>
      <c r="G153" s="383" t="s">
        <v>39</v>
      </c>
      <c r="H153" s="383" t="s">
        <v>40</v>
      </c>
      <c r="I153" s="383" t="s">
        <v>44</v>
      </c>
      <c r="J153" s="383" t="s">
        <v>115</v>
      </c>
      <c r="K153" s="383" t="s">
        <v>165</v>
      </c>
      <c r="L153" s="383" t="s">
        <v>166</v>
      </c>
      <c r="M153" s="496">
        <v>0</v>
      </c>
      <c r="N153" s="383" t="s">
        <v>79</v>
      </c>
      <c r="O153" s="383" t="s">
        <v>115</v>
      </c>
      <c r="P153" s="383" t="s">
        <v>72</v>
      </c>
      <c r="Q153" s="497">
        <v>549386.98</v>
      </c>
      <c r="R153" s="497">
        <v>521917.63</v>
      </c>
      <c r="S153" s="497">
        <v>27469.35</v>
      </c>
      <c r="T153" s="496">
        <v>0</v>
      </c>
      <c r="U153" s="496">
        <v>0</v>
      </c>
      <c r="V153" s="496">
        <v>0</v>
      </c>
      <c r="W153" s="496">
        <v>0</v>
      </c>
      <c r="X153" s="496">
        <v>0</v>
      </c>
      <c r="Y153" s="496">
        <v>0</v>
      </c>
      <c r="Z153" s="496">
        <v>0</v>
      </c>
      <c r="AA153" s="496">
        <v>0</v>
      </c>
    </row>
    <row r="154" spans="1:27" ht="15" x14ac:dyDescent="0.2">
      <c r="A154" s="383" t="s">
        <v>137</v>
      </c>
      <c r="B154" s="496">
        <v>2020</v>
      </c>
      <c r="C154" s="496">
        <v>1</v>
      </c>
      <c r="D154" s="496">
        <v>202001</v>
      </c>
      <c r="E154" s="383" t="s">
        <v>112</v>
      </c>
      <c r="F154" s="383" t="s">
        <v>115</v>
      </c>
      <c r="G154" s="383" t="s">
        <v>39</v>
      </c>
      <c r="H154" s="383" t="s">
        <v>40</v>
      </c>
      <c r="I154" s="383" t="s">
        <v>44</v>
      </c>
      <c r="J154" s="383" t="s">
        <v>115</v>
      </c>
      <c r="K154" s="383" t="s">
        <v>165</v>
      </c>
      <c r="L154" s="383" t="s">
        <v>166</v>
      </c>
      <c r="M154" s="496">
        <v>0</v>
      </c>
      <c r="N154" s="383" t="s">
        <v>79</v>
      </c>
      <c r="O154" s="383" t="s">
        <v>115</v>
      </c>
      <c r="P154" s="383" t="s">
        <v>73</v>
      </c>
      <c r="Q154" s="497">
        <v>0</v>
      </c>
      <c r="R154" s="497">
        <v>0</v>
      </c>
      <c r="S154" s="497">
        <v>0</v>
      </c>
      <c r="T154" s="496">
        <v>0</v>
      </c>
      <c r="U154" s="496">
        <v>0</v>
      </c>
      <c r="V154" s="496">
        <v>0</v>
      </c>
      <c r="W154" s="496">
        <v>0</v>
      </c>
      <c r="X154" s="496">
        <v>0</v>
      </c>
      <c r="Y154" s="496">
        <v>0</v>
      </c>
      <c r="Z154" s="496">
        <v>0</v>
      </c>
      <c r="AA154" s="496">
        <v>0</v>
      </c>
    </row>
    <row r="155" spans="1:27" ht="15" x14ac:dyDescent="0.2">
      <c r="A155" s="383" t="s">
        <v>137</v>
      </c>
      <c r="B155" s="496">
        <v>2020</v>
      </c>
      <c r="C155" s="496">
        <v>1</v>
      </c>
      <c r="D155" s="496">
        <v>202001</v>
      </c>
      <c r="E155" s="383" t="s">
        <v>112</v>
      </c>
      <c r="F155" s="383" t="s">
        <v>115</v>
      </c>
      <c r="G155" s="383" t="s">
        <v>39</v>
      </c>
      <c r="H155" s="383" t="s">
        <v>40</v>
      </c>
      <c r="I155" s="383" t="s">
        <v>44</v>
      </c>
      <c r="J155" s="383" t="s">
        <v>115</v>
      </c>
      <c r="K155" s="383" t="s">
        <v>165</v>
      </c>
      <c r="L155" s="383" t="s">
        <v>166</v>
      </c>
      <c r="M155" s="496">
        <v>0</v>
      </c>
      <c r="N155" s="383" t="s">
        <v>79</v>
      </c>
      <c r="O155" s="383" t="s">
        <v>115</v>
      </c>
      <c r="P155" s="383" t="s">
        <v>74</v>
      </c>
      <c r="Q155" s="497">
        <v>0</v>
      </c>
      <c r="R155" s="497">
        <v>0</v>
      </c>
      <c r="S155" s="497">
        <v>0</v>
      </c>
      <c r="T155" s="496">
        <v>0</v>
      </c>
      <c r="U155" s="496">
        <v>0</v>
      </c>
      <c r="V155" s="496">
        <v>0</v>
      </c>
      <c r="W155" s="496">
        <v>0</v>
      </c>
      <c r="X155" s="496">
        <v>0</v>
      </c>
      <c r="Y155" s="496">
        <v>0</v>
      </c>
      <c r="Z155" s="496">
        <v>0</v>
      </c>
      <c r="AA155" s="496">
        <v>0</v>
      </c>
    </row>
    <row r="156" spans="1:27" ht="15" x14ac:dyDescent="0.2">
      <c r="A156" s="383" t="s">
        <v>137</v>
      </c>
      <c r="B156" s="496">
        <v>2020</v>
      </c>
      <c r="C156" s="496">
        <v>1</v>
      </c>
      <c r="D156" s="496">
        <v>202001</v>
      </c>
      <c r="E156" s="383" t="s">
        <v>112</v>
      </c>
      <c r="F156" s="383" t="s">
        <v>115</v>
      </c>
      <c r="G156" s="383" t="s">
        <v>39</v>
      </c>
      <c r="H156" s="383" t="s">
        <v>40</v>
      </c>
      <c r="I156" s="383" t="s">
        <v>44</v>
      </c>
      <c r="J156" s="383" t="s">
        <v>115</v>
      </c>
      <c r="K156" s="383" t="s">
        <v>165</v>
      </c>
      <c r="L156" s="383" t="s">
        <v>166</v>
      </c>
      <c r="M156" s="496">
        <v>0</v>
      </c>
      <c r="N156" s="383" t="s">
        <v>79</v>
      </c>
      <c r="O156" s="383" t="s">
        <v>115</v>
      </c>
      <c r="P156" s="383" t="s">
        <v>75</v>
      </c>
      <c r="Q156" s="497">
        <v>0</v>
      </c>
      <c r="R156" s="497">
        <v>0</v>
      </c>
      <c r="S156" s="497">
        <v>0</v>
      </c>
      <c r="T156" s="496">
        <v>0</v>
      </c>
      <c r="U156" s="496">
        <v>0</v>
      </c>
      <c r="V156" s="496">
        <v>0</v>
      </c>
      <c r="W156" s="496">
        <v>0</v>
      </c>
      <c r="X156" s="496">
        <v>0</v>
      </c>
      <c r="Y156" s="496">
        <v>0</v>
      </c>
      <c r="Z156" s="496">
        <v>0</v>
      </c>
      <c r="AA156" s="496">
        <v>0</v>
      </c>
    </row>
    <row r="157" spans="1:27" ht="15" x14ac:dyDescent="0.2">
      <c r="A157" s="383" t="s">
        <v>137</v>
      </c>
      <c r="B157" s="496">
        <v>2020</v>
      </c>
      <c r="C157" s="496">
        <v>1</v>
      </c>
      <c r="D157" s="496">
        <v>202001</v>
      </c>
      <c r="E157" s="383" t="s">
        <v>112</v>
      </c>
      <c r="F157" s="383" t="s">
        <v>115</v>
      </c>
      <c r="G157" s="383" t="s">
        <v>39</v>
      </c>
      <c r="H157" s="383" t="s">
        <v>40</v>
      </c>
      <c r="I157" s="383" t="s">
        <v>44</v>
      </c>
      <c r="J157" s="383" t="s">
        <v>115</v>
      </c>
      <c r="K157" s="383" t="s">
        <v>165</v>
      </c>
      <c r="L157" s="383" t="s">
        <v>166</v>
      </c>
      <c r="M157" s="496">
        <v>0</v>
      </c>
      <c r="N157" s="383" t="s">
        <v>79</v>
      </c>
      <c r="O157" s="383" t="s">
        <v>115</v>
      </c>
      <c r="P157" s="383" t="s">
        <v>76</v>
      </c>
      <c r="Q157" s="497">
        <v>0</v>
      </c>
      <c r="R157" s="497">
        <v>0</v>
      </c>
      <c r="S157" s="497">
        <v>0</v>
      </c>
      <c r="T157" s="496">
        <v>0</v>
      </c>
      <c r="U157" s="496">
        <v>0</v>
      </c>
      <c r="V157" s="496">
        <v>0</v>
      </c>
      <c r="W157" s="496">
        <v>0</v>
      </c>
      <c r="X157" s="496">
        <v>0</v>
      </c>
      <c r="Y157" s="496">
        <v>0</v>
      </c>
      <c r="Z157" s="496">
        <v>0</v>
      </c>
      <c r="AA157" s="496">
        <v>0</v>
      </c>
    </row>
    <row r="158" spans="1:27" ht="15" x14ac:dyDescent="0.2">
      <c r="A158" s="383" t="s">
        <v>137</v>
      </c>
      <c r="B158" s="496">
        <v>2020</v>
      </c>
      <c r="C158" s="496">
        <v>1</v>
      </c>
      <c r="D158" s="496">
        <v>202001</v>
      </c>
      <c r="E158" s="383" t="s">
        <v>112</v>
      </c>
      <c r="F158" s="383" t="s">
        <v>115</v>
      </c>
      <c r="G158" s="383" t="s">
        <v>39</v>
      </c>
      <c r="H158" s="383" t="s">
        <v>40</v>
      </c>
      <c r="I158" s="383" t="s">
        <v>44</v>
      </c>
      <c r="J158" s="383" t="s">
        <v>115</v>
      </c>
      <c r="K158" s="383" t="s">
        <v>165</v>
      </c>
      <c r="L158" s="383" t="s">
        <v>166</v>
      </c>
      <c r="M158" s="496">
        <v>0</v>
      </c>
      <c r="N158" s="383" t="s">
        <v>79</v>
      </c>
      <c r="O158" s="383" t="s">
        <v>115</v>
      </c>
      <c r="P158" s="383" t="s">
        <v>77</v>
      </c>
      <c r="Q158" s="497">
        <v>0</v>
      </c>
      <c r="R158" s="497">
        <v>0</v>
      </c>
      <c r="S158" s="497">
        <v>0</v>
      </c>
      <c r="T158" s="496">
        <v>0</v>
      </c>
      <c r="U158" s="496">
        <v>0</v>
      </c>
      <c r="V158" s="496">
        <v>0</v>
      </c>
      <c r="W158" s="496">
        <v>0</v>
      </c>
      <c r="X158" s="496">
        <v>0</v>
      </c>
      <c r="Y158" s="496">
        <v>0</v>
      </c>
      <c r="Z158" s="496">
        <v>0</v>
      </c>
      <c r="AA158" s="496">
        <v>0</v>
      </c>
    </row>
    <row r="159" spans="1:27" ht="15" x14ac:dyDescent="0.2">
      <c r="A159" s="383" t="s">
        <v>137</v>
      </c>
      <c r="B159" s="496">
        <v>2020</v>
      </c>
      <c r="C159" s="496">
        <v>1</v>
      </c>
      <c r="D159" s="496">
        <v>202001</v>
      </c>
      <c r="E159" s="383" t="s">
        <v>112</v>
      </c>
      <c r="F159" s="383" t="s">
        <v>115</v>
      </c>
      <c r="G159" s="383" t="s">
        <v>39</v>
      </c>
      <c r="H159" s="383" t="s">
        <v>40</v>
      </c>
      <c r="I159" s="383" t="s">
        <v>45</v>
      </c>
      <c r="J159" s="383" t="s">
        <v>115</v>
      </c>
      <c r="K159" s="383" t="s">
        <v>167</v>
      </c>
      <c r="L159" s="383" t="s">
        <v>168</v>
      </c>
      <c r="M159" s="496">
        <v>0</v>
      </c>
      <c r="N159" s="383" t="s">
        <v>79</v>
      </c>
      <c r="O159" s="383" t="s">
        <v>115</v>
      </c>
      <c r="P159" s="383" t="s">
        <v>71</v>
      </c>
      <c r="Q159" s="497">
        <v>10000</v>
      </c>
      <c r="R159" s="497">
        <v>10000</v>
      </c>
      <c r="S159" s="497">
        <v>0</v>
      </c>
      <c r="T159" s="496">
        <v>0</v>
      </c>
      <c r="U159" s="496">
        <v>0</v>
      </c>
      <c r="V159" s="496">
        <v>0</v>
      </c>
      <c r="W159" s="496">
        <v>0</v>
      </c>
      <c r="X159" s="496">
        <v>0</v>
      </c>
      <c r="Y159" s="496">
        <v>0</v>
      </c>
      <c r="Z159" s="496">
        <v>0</v>
      </c>
      <c r="AA159" s="496">
        <v>0</v>
      </c>
    </row>
    <row r="160" spans="1:27" ht="15" x14ac:dyDescent="0.2">
      <c r="A160" s="383" t="s">
        <v>137</v>
      </c>
      <c r="B160" s="496">
        <v>2020</v>
      </c>
      <c r="C160" s="496">
        <v>1</v>
      </c>
      <c r="D160" s="496">
        <v>202001</v>
      </c>
      <c r="E160" s="383" t="s">
        <v>112</v>
      </c>
      <c r="F160" s="383" t="s">
        <v>115</v>
      </c>
      <c r="G160" s="383" t="s">
        <v>39</v>
      </c>
      <c r="H160" s="383" t="s">
        <v>40</v>
      </c>
      <c r="I160" s="383" t="s">
        <v>45</v>
      </c>
      <c r="J160" s="383" t="s">
        <v>115</v>
      </c>
      <c r="K160" s="383" t="s">
        <v>167</v>
      </c>
      <c r="L160" s="383" t="s">
        <v>168</v>
      </c>
      <c r="M160" s="496">
        <v>0</v>
      </c>
      <c r="N160" s="383" t="s">
        <v>79</v>
      </c>
      <c r="O160" s="383" t="s">
        <v>115</v>
      </c>
      <c r="P160" s="383" t="s">
        <v>72</v>
      </c>
      <c r="Q160" s="497">
        <v>1511274.23</v>
      </c>
      <c r="R160" s="497">
        <v>1435710.52</v>
      </c>
      <c r="S160" s="497">
        <v>75563.710000000006</v>
      </c>
      <c r="T160" s="496">
        <v>0</v>
      </c>
      <c r="U160" s="496">
        <v>0</v>
      </c>
      <c r="V160" s="496">
        <v>0</v>
      </c>
      <c r="W160" s="496">
        <v>0</v>
      </c>
      <c r="X160" s="496">
        <v>0</v>
      </c>
      <c r="Y160" s="496">
        <v>0</v>
      </c>
      <c r="Z160" s="496">
        <v>0</v>
      </c>
      <c r="AA160" s="496">
        <v>0</v>
      </c>
    </row>
    <row r="161" spans="1:27" ht="15" x14ac:dyDescent="0.2">
      <c r="A161" s="383" t="s">
        <v>137</v>
      </c>
      <c r="B161" s="496">
        <v>2020</v>
      </c>
      <c r="C161" s="496">
        <v>1</v>
      </c>
      <c r="D161" s="496">
        <v>202001</v>
      </c>
      <c r="E161" s="383" t="s">
        <v>112</v>
      </c>
      <c r="F161" s="383" t="s">
        <v>115</v>
      </c>
      <c r="G161" s="383" t="s">
        <v>39</v>
      </c>
      <c r="H161" s="383" t="s">
        <v>40</v>
      </c>
      <c r="I161" s="383" t="s">
        <v>45</v>
      </c>
      <c r="J161" s="383" t="s">
        <v>115</v>
      </c>
      <c r="K161" s="383" t="s">
        <v>167</v>
      </c>
      <c r="L161" s="383" t="s">
        <v>168</v>
      </c>
      <c r="M161" s="496">
        <v>0</v>
      </c>
      <c r="N161" s="383" t="s">
        <v>79</v>
      </c>
      <c r="O161" s="383" t="s">
        <v>115</v>
      </c>
      <c r="P161" s="383" t="s">
        <v>73</v>
      </c>
      <c r="Q161" s="497">
        <v>0</v>
      </c>
      <c r="R161" s="497">
        <v>0</v>
      </c>
      <c r="S161" s="497">
        <v>0</v>
      </c>
      <c r="T161" s="496">
        <v>0</v>
      </c>
      <c r="U161" s="496">
        <v>0</v>
      </c>
      <c r="V161" s="496">
        <v>0</v>
      </c>
      <c r="W161" s="496">
        <v>0</v>
      </c>
      <c r="X161" s="496">
        <v>0</v>
      </c>
      <c r="Y161" s="496">
        <v>0</v>
      </c>
      <c r="Z161" s="496">
        <v>0</v>
      </c>
      <c r="AA161" s="496">
        <v>0</v>
      </c>
    </row>
    <row r="162" spans="1:27" ht="15" x14ac:dyDescent="0.2">
      <c r="A162" s="383" t="s">
        <v>137</v>
      </c>
      <c r="B162" s="496">
        <v>2020</v>
      </c>
      <c r="C162" s="496">
        <v>1</v>
      </c>
      <c r="D162" s="496">
        <v>202001</v>
      </c>
      <c r="E162" s="383" t="s">
        <v>112</v>
      </c>
      <c r="F162" s="383" t="s">
        <v>115</v>
      </c>
      <c r="G162" s="383" t="s">
        <v>39</v>
      </c>
      <c r="H162" s="383" t="s">
        <v>40</v>
      </c>
      <c r="I162" s="383" t="s">
        <v>45</v>
      </c>
      <c r="J162" s="383" t="s">
        <v>115</v>
      </c>
      <c r="K162" s="383" t="s">
        <v>167</v>
      </c>
      <c r="L162" s="383" t="s">
        <v>168</v>
      </c>
      <c r="M162" s="496">
        <v>0</v>
      </c>
      <c r="N162" s="383" t="s">
        <v>79</v>
      </c>
      <c r="O162" s="383" t="s">
        <v>115</v>
      </c>
      <c r="P162" s="383" t="s">
        <v>74</v>
      </c>
      <c r="Q162" s="497">
        <v>0</v>
      </c>
      <c r="R162" s="497">
        <v>0</v>
      </c>
      <c r="S162" s="497">
        <v>0</v>
      </c>
      <c r="T162" s="496">
        <v>0</v>
      </c>
      <c r="U162" s="496">
        <v>0</v>
      </c>
      <c r="V162" s="496">
        <v>0</v>
      </c>
      <c r="W162" s="496">
        <v>0</v>
      </c>
      <c r="X162" s="496">
        <v>0</v>
      </c>
      <c r="Y162" s="496">
        <v>0</v>
      </c>
      <c r="Z162" s="496">
        <v>0</v>
      </c>
      <c r="AA162" s="496">
        <v>0</v>
      </c>
    </row>
    <row r="163" spans="1:27" ht="15" x14ac:dyDescent="0.2">
      <c r="A163" s="383" t="s">
        <v>137</v>
      </c>
      <c r="B163" s="496">
        <v>2020</v>
      </c>
      <c r="C163" s="496">
        <v>1</v>
      </c>
      <c r="D163" s="496">
        <v>202001</v>
      </c>
      <c r="E163" s="383" t="s">
        <v>112</v>
      </c>
      <c r="F163" s="383" t="s">
        <v>115</v>
      </c>
      <c r="G163" s="383" t="s">
        <v>39</v>
      </c>
      <c r="H163" s="383" t="s">
        <v>40</v>
      </c>
      <c r="I163" s="383" t="s">
        <v>45</v>
      </c>
      <c r="J163" s="383" t="s">
        <v>115</v>
      </c>
      <c r="K163" s="383" t="s">
        <v>167</v>
      </c>
      <c r="L163" s="383" t="s">
        <v>168</v>
      </c>
      <c r="M163" s="496">
        <v>0</v>
      </c>
      <c r="N163" s="383" t="s">
        <v>79</v>
      </c>
      <c r="O163" s="383" t="s">
        <v>115</v>
      </c>
      <c r="P163" s="383" t="s">
        <v>75</v>
      </c>
      <c r="Q163" s="497">
        <v>0</v>
      </c>
      <c r="R163" s="497">
        <v>0</v>
      </c>
      <c r="S163" s="497">
        <v>0</v>
      </c>
      <c r="T163" s="496">
        <v>0</v>
      </c>
      <c r="U163" s="496">
        <v>0</v>
      </c>
      <c r="V163" s="496">
        <v>0</v>
      </c>
      <c r="W163" s="496">
        <v>0</v>
      </c>
      <c r="X163" s="496">
        <v>0</v>
      </c>
      <c r="Y163" s="496">
        <v>0</v>
      </c>
      <c r="Z163" s="496">
        <v>0</v>
      </c>
      <c r="AA163" s="496">
        <v>0</v>
      </c>
    </row>
    <row r="164" spans="1:27" ht="15" x14ac:dyDescent="0.2">
      <c r="A164" s="383" t="s">
        <v>137</v>
      </c>
      <c r="B164" s="496">
        <v>2020</v>
      </c>
      <c r="C164" s="496">
        <v>1</v>
      </c>
      <c r="D164" s="496">
        <v>202001</v>
      </c>
      <c r="E164" s="383" t="s">
        <v>112</v>
      </c>
      <c r="F164" s="383" t="s">
        <v>115</v>
      </c>
      <c r="G164" s="383" t="s">
        <v>39</v>
      </c>
      <c r="H164" s="383" t="s">
        <v>40</v>
      </c>
      <c r="I164" s="383" t="s">
        <v>45</v>
      </c>
      <c r="J164" s="383" t="s">
        <v>115</v>
      </c>
      <c r="K164" s="383" t="s">
        <v>167</v>
      </c>
      <c r="L164" s="383" t="s">
        <v>168</v>
      </c>
      <c r="M164" s="496">
        <v>0</v>
      </c>
      <c r="N164" s="383" t="s">
        <v>79</v>
      </c>
      <c r="O164" s="383" t="s">
        <v>115</v>
      </c>
      <c r="P164" s="383" t="s">
        <v>76</v>
      </c>
      <c r="Q164" s="497">
        <v>0</v>
      </c>
      <c r="R164" s="497">
        <v>0</v>
      </c>
      <c r="S164" s="497">
        <v>0</v>
      </c>
      <c r="T164" s="496">
        <v>0</v>
      </c>
      <c r="U164" s="496">
        <v>0</v>
      </c>
      <c r="V164" s="496">
        <v>0</v>
      </c>
      <c r="W164" s="496">
        <v>0</v>
      </c>
      <c r="X164" s="496">
        <v>0</v>
      </c>
      <c r="Y164" s="496">
        <v>0</v>
      </c>
      <c r="Z164" s="496">
        <v>0</v>
      </c>
      <c r="AA164" s="496">
        <v>0</v>
      </c>
    </row>
    <row r="165" spans="1:27" ht="15" x14ac:dyDescent="0.2">
      <c r="A165" s="383" t="s">
        <v>137</v>
      </c>
      <c r="B165" s="496">
        <v>2020</v>
      </c>
      <c r="C165" s="496">
        <v>1</v>
      </c>
      <c r="D165" s="496">
        <v>202001</v>
      </c>
      <c r="E165" s="383" t="s">
        <v>112</v>
      </c>
      <c r="F165" s="383" t="s">
        <v>115</v>
      </c>
      <c r="G165" s="383" t="s">
        <v>39</v>
      </c>
      <c r="H165" s="383" t="s">
        <v>40</v>
      </c>
      <c r="I165" s="383" t="s">
        <v>45</v>
      </c>
      <c r="J165" s="383" t="s">
        <v>115</v>
      </c>
      <c r="K165" s="383" t="s">
        <v>167</v>
      </c>
      <c r="L165" s="383" t="s">
        <v>168</v>
      </c>
      <c r="M165" s="496">
        <v>0</v>
      </c>
      <c r="N165" s="383" t="s">
        <v>79</v>
      </c>
      <c r="O165" s="383" t="s">
        <v>115</v>
      </c>
      <c r="P165" s="383" t="s">
        <v>77</v>
      </c>
      <c r="Q165" s="497">
        <v>0</v>
      </c>
      <c r="R165" s="497">
        <v>0</v>
      </c>
      <c r="S165" s="497">
        <v>0</v>
      </c>
      <c r="T165" s="496">
        <v>0</v>
      </c>
      <c r="U165" s="496">
        <v>0</v>
      </c>
      <c r="V165" s="496">
        <v>0</v>
      </c>
      <c r="W165" s="496">
        <v>0</v>
      </c>
      <c r="X165" s="496">
        <v>0</v>
      </c>
      <c r="Y165" s="496">
        <v>0</v>
      </c>
      <c r="Z165" s="496">
        <v>0</v>
      </c>
      <c r="AA165" s="496">
        <v>0</v>
      </c>
    </row>
    <row r="166" spans="1:27" ht="15" x14ac:dyDescent="0.2">
      <c r="A166" s="383" t="s">
        <v>132</v>
      </c>
      <c r="B166" s="496">
        <v>2020</v>
      </c>
      <c r="C166" s="496">
        <v>1</v>
      </c>
      <c r="D166" s="496">
        <v>202001</v>
      </c>
      <c r="E166" s="383" t="s">
        <v>112</v>
      </c>
      <c r="F166" s="383" t="s">
        <v>115</v>
      </c>
      <c r="G166" s="383" t="s">
        <v>13</v>
      </c>
      <c r="H166" s="383" t="s">
        <v>83</v>
      </c>
      <c r="I166" s="383" t="s">
        <v>15</v>
      </c>
      <c r="J166" s="383" t="s">
        <v>115</v>
      </c>
      <c r="K166" s="383" t="s">
        <v>118</v>
      </c>
      <c r="L166" s="383" t="s">
        <v>119</v>
      </c>
      <c r="M166" s="496">
        <v>78</v>
      </c>
      <c r="N166" s="383" t="s">
        <v>51</v>
      </c>
      <c r="O166" s="383" t="s">
        <v>115</v>
      </c>
      <c r="P166" s="383" t="s">
        <v>72</v>
      </c>
      <c r="Q166" s="497">
        <v>78474.451000000001</v>
      </c>
      <c r="R166" s="497">
        <v>76953.642000000007</v>
      </c>
      <c r="S166" s="497">
        <v>1520.809</v>
      </c>
      <c r="T166" s="496">
        <v>0</v>
      </c>
      <c r="U166" s="496">
        <v>0</v>
      </c>
      <c r="V166" s="496">
        <v>0</v>
      </c>
      <c r="W166" s="496">
        <v>0</v>
      </c>
      <c r="X166" s="496">
        <v>0</v>
      </c>
      <c r="Y166" s="496">
        <v>0</v>
      </c>
      <c r="Z166" s="496">
        <v>0</v>
      </c>
      <c r="AA166" s="496">
        <v>0</v>
      </c>
    </row>
    <row r="167" spans="1:27" ht="15" x14ac:dyDescent="0.2">
      <c r="A167" s="383" t="s">
        <v>132</v>
      </c>
      <c r="B167" s="496">
        <v>2020</v>
      </c>
      <c r="C167" s="496">
        <v>1</v>
      </c>
      <c r="D167" s="496">
        <v>202001</v>
      </c>
      <c r="E167" s="383" t="s">
        <v>112</v>
      </c>
      <c r="F167" s="383" t="s">
        <v>115</v>
      </c>
      <c r="G167" s="383" t="s">
        <v>13</v>
      </c>
      <c r="H167" s="383" t="s">
        <v>83</v>
      </c>
      <c r="I167" s="383" t="s">
        <v>15</v>
      </c>
      <c r="J167" s="383" t="s">
        <v>115</v>
      </c>
      <c r="K167" s="383" t="s">
        <v>118</v>
      </c>
      <c r="L167" s="383" t="s">
        <v>119</v>
      </c>
      <c r="M167" s="496">
        <v>78</v>
      </c>
      <c r="N167" s="383" t="s">
        <v>51</v>
      </c>
      <c r="O167" s="383" t="s">
        <v>115</v>
      </c>
      <c r="P167" s="383" t="s">
        <v>73</v>
      </c>
      <c r="Q167" s="497">
        <v>263.17</v>
      </c>
      <c r="R167" s="497">
        <v>205.27</v>
      </c>
      <c r="S167" s="497">
        <v>57.9</v>
      </c>
      <c r="T167" s="496">
        <v>0</v>
      </c>
      <c r="U167" s="496">
        <v>0</v>
      </c>
      <c r="V167" s="496">
        <v>0</v>
      </c>
      <c r="W167" s="496">
        <v>0</v>
      </c>
      <c r="X167" s="496">
        <v>0</v>
      </c>
      <c r="Y167" s="496">
        <v>0</v>
      </c>
      <c r="Z167" s="496">
        <v>0</v>
      </c>
      <c r="AA167" s="496">
        <v>0</v>
      </c>
    </row>
    <row r="168" spans="1:27" ht="15" x14ac:dyDescent="0.2">
      <c r="A168" s="383" t="s">
        <v>132</v>
      </c>
      <c r="B168" s="496">
        <v>2020</v>
      </c>
      <c r="C168" s="496">
        <v>1</v>
      </c>
      <c r="D168" s="496">
        <v>202001</v>
      </c>
      <c r="E168" s="383" t="s">
        <v>112</v>
      </c>
      <c r="F168" s="383" t="s">
        <v>115</v>
      </c>
      <c r="G168" s="383" t="s">
        <v>13</v>
      </c>
      <c r="H168" s="383" t="s">
        <v>83</v>
      </c>
      <c r="I168" s="383" t="s">
        <v>15</v>
      </c>
      <c r="J168" s="383" t="s">
        <v>115</v>
      </c>
      <c r="K168" s="383" t="s">
        <v>118</v>
      </c>
      <c r="L168" s="383" t="s">
        <v>119</v>
      </c>
      <c r="M168" s="496">
        <v>78</v>
      </c>
      <c r="N168" s="383" t="s">
        <v>51</v>
      </c>
      <c r="O168" s="383" t="s">
        <v>115</v>
      </c>
      <c r="P168" s="383" t="s">
        <v>74</v>
      </c>
      <c r="Q168" s="497">
        <v>196723.04</v>
      </c>
      <c r="R168" s="497">
        <v>121757.67</v>
      </c>
      <c r="S168" s="497">
        <v>74965.37</v>
      </c>
      <c r="T168" s="496">
        <v>0</v>
      </c>
      <c r="U168" s="496">
        <v>0</v>
      </c>
      <c r="V168" s="496">
        <v>0</v>
      </c>
      <c r="W168" s="496">
        <v>0</v>
      </c>
      <c r="X168" s="496">
        <v>0</v>
      </c>
      <c r="Y168" s="496">
        <v>0</v>
      </c>
      <c r="Z168" s="496">
        <v>0</v>
      </c>
      <c r="AA168" s="496">
        <v>0</v>
      </c>
    </row>
    <row r="169" spans="1:27" ht="15" x14ac:dyDescent="0.2">
      <c r="A169" s="383" t="s">
        <v>132</v>
      </c>
      <c r="B169" s="496">
        <v>2020</v>
      </c>
      <c r="C169" s="496">
        <v>1</v>
      </c>
      <c r="D169" s="496">
        <v>202001</v>
      </c>
      <c r="E169" s="383" t="s">
        <v>112</v>
      </c>
      <c r="F169" s="383" t="s">
        <v>115</v>
      </c>
      <c r="G169" s="383" t="s">
        <v>13</v>
      </c>
      <c r="H169" s="383" t="s">
        <v>83</v>
      </c>
      <c r="I169" s="383" t="s">
        <v>15</v>
      </c>
      <c r="J169" s="383" t="s">
        <v>115</v>
      </c>
      <c r="K169" s="383" t="s">
        <v>118</v>
      </c>
      <c r="L169" s="383" t="s">
        <v>119</v>
      </c>
      <c r="M169" s="496">
        <v>78</v>
      </c>
      <c r="N169" s="383" t="s">
        <v>51</v>
      </c>
      <c r="O169" s="383" t="s">
        <v>115</v>
      </c>
      <c r="P169" s="383" t="s">
        <v>75</v>
      </c>
      <c r="Q169" s="497">
        <v>10.92</v>
      </c>
      <c r="R169" s="497">
        <v>10.92</v>
      </c>
      <c r="S169" s="497">
        <v>0</v>
      </c>
      <c r="T169" s="496">
        <v>0</v>
      </c>
      <c r="U169" s="496">
        <v>0</v>
      </c>
      <c r="V169" s="496">
        <v>0</v>
      </c>
      <c r="W169" s="496">
        <v>0</v>
      </c>
      <c r="X169" s="496">
        <v>0</v>
      </c>
      <c r="Y169" s="496">
        <v>0</v>
      </c>
      <c r="Z169" s="496">
        <v>0</v>
      </c>
      <c r="AA169" s="496">
        <v>0</v>
      </c>
    </row>
    <row r="170" spans="1:27" ht="15" x14ac:dyDescent="0.2">
      <c r="A170" s="383" t="s">
        <v>132</v>
      </c>
      <c r="B170" s="496">
        <v>2020</v>
      </c>
      <c r="C170" s="496">
        <v>1</v>
      </c>
      <c r="D170" s="496">
        <v>202001</v>
      </c>
      <c r="E170" s="383" t="s">
        <v>112</v>
      </c>
      <c r="F170" s="383" t="s">
        <v>115</v>
      </c>
      <c r="G170" s="383" t="s">
        <v>13</v>
      </c>
      <c r="H170" s="383" t="s">
        <v>83</v>
      </c>
      <c r="I170" s="383" t="s">
        <v>16</v>
      </c>
      <c r="J170" s="383" t="s">
        <v>115</v>
      </c>
      <c r="K170" s="383" t="s">
        <v>138</v>
      </c>
      <c r="L170" s="383" t="s">
        <v>139</v>
      </c>
      <c r="M170" s="496">
        <v>90</v>
      </c>
      <c r="N170" s="383" t="s">
        <v>51</v>
      </c>
      <c r="O170" s="383" t="s">
        <v>115</v>
      </c>
      <c r="P170" s="383" t="s">
        <v>71</v>
      </c>
      <c r="Q170" s="497">
        <v>7471.88</v>
      </c>
      <c r="R170" s="497">
        <v>7471.88</v>
      </c>
      <c r="S170" s="497">
        <v>0</v>
      </c>
      <c r="T170" s="496">
        <v>0</v>
      </c>
      <c r="U170" s="496">
        <v>0</v>
      </c>
      <c r="V170" s="496">
        <v>0</v>
      </c>
      <c r="W170" s="496">
        <v>0</v>
      </c>
      <c r="X170" s="496">
        <v>0</v>
      </c>
      <c r="Y170" s="496">
        <v>0</v>
      </c>
      <c r="Z170" s="496">
        <v>0</v>
      </c>
      <c r="AA170" s="496">
        <v>0</v>
      </c>
    </row>
    <row r="171" spans="1:27" ht="15" x14ac:dyDescent="0.2">
      <c r="A171" s="383" t="s">
        <v>132</v>
      </c>
      <c r="B171" s="496">
        <v>2020</v>
      </c>
      <c r="C171" s="496">
        <v>1</v>
      </c>
      <c r="D171" s="496">
        <v>202001</v>
      </c>
      <c r="E171" s="383" t="s">
        <v>112</v>
      </c>
      <c r="F171" s="383" t="s">
        <v>115</v>
      </c>
      <c r="G171" s="383" t="s">
        <v>13</v>
      </c>
      <c r="H171" s="383" t="s">
        <v>83</v>
      </c>
      <c r="I171" s="383" t="s">
        <v>16</v>
      </c>
      <c r="J171" s="383" t="s">
        <v>115</v>
      </c>
      <c r="K171" s="383" t="s">
        <v>138</v>
      </c>
      <c r="L171" s="383" t="s">
        <v>139</v>
      </c>
      <c r="M171" s="496">
        <v>90</v>
      </c>
      <c r="N171" s="383" t="s">
        <v>51</v>
      </c>
      <c r="O171" s="383" t="s">
        <v>115</v>
      </c>
      <c r="P171" s="383" t="s">
        <v>72</v>
      </c>
      <c r="Q171" s="497">
        <v>14809.198</v>
      </c>
      <c r="R171" s="497">
        <v>14065.768</v>
      </c>
      <c r="S171" s="497">
        <v>743.43</v>
      </c>
      <c r="T171" s="496">
        <v>0</v>
      </c>
      <c r="U171" s="496">
        <v>0</v>
      </c>
      <c r="V171" s="496">
        <v>0</v>
      </c>
      <c r="W171" s="496">
        <v>0</v>
      </c>
      <c r="X171" s="496">
        <v>0</v>
      </c>
      <c r="Y171" s="496">
        <v>0</v>
      </c>
      <c r="Z171" s="496">
        <v>0</v>
      </c>
      <c r="AA171" s="496">
        <v>0</v>
      </c>
    </row>
    <row r="172" spans="1:27" ht="15" x14ac:dyDescent="0.2">
      <c r="A172" s="383" t="s">
        <v>132</v>
      </c>
      <c r="B172" s="496">
        <v>2020</v>
      </c>
      <c r="C172" s="496">
        <v>1</v>
      </c>
      <c r="D172" s="496">
        <v>202001</v>
      </c>
      <c r="E172" s="383" t="s">
        <v>112</v>
      </c>
      <c r="F172" s="383" t="s">
        <v>115</v>
      </c>
      <c r="G172" s="383" t="s">
        <v>13</v>
      </c>
      <c r="H172" s="383" t="s">
        <v>83</v>
      </c>
      <c r="I172" s="383" t="s">
        <v>16</v>
      </c>
      <c r="J172" s="383" t="s">
        <v>115</v>
      </c>
      <c r="K172" s="383" t="s">
        <v>138</v>
      </c>
      <c r="L172" s="383" t="s">
        <v>139</v>
      </c>
      <c r="M172" s="496">
        <v>90</v>
      </c>
      <c r="N172" s="383" t="s">
        <v>51</v>
      </c>
      <c r="O172" s="383" t="s">
        <v>115</v>
      </c>
      <c r="P172" s="383" t="s">
        <v>74</v>
      </c>
      <c r="Q172" s="497">
        <v>0</v>
      </c>
      <c r="R172" s="497">
        <v>750</v>
      </c>
      <c r="S172" s="497">
        <v>-750</v>
      </c>
      <c r="T172" s="496">
        <v>0</v>
      </c>
      <c r="U172" s="496">
        <v>0</v>
      </c>
      <c r="V172" s="496">
        <v>0</v>
      </c>
      <c r="W172" s="496">
        <v>0</v>
      </c>
      <c r="X172" s="496">
        <v>0</v>
      </c>
      <c r="Y172" s="496">
        <v>0</v>
      </c>
      <c r="Z172" s="496">
        <v>0</v>
      </c>
      <c r="AA172" s="496">
        <v>0</v>
      </c>
    </row>
    <row r="173" spans="1:27" ht="15" x14ac:dyDescent="0.2">
      <c r="A173" s="383" t="s">
        <v>132</v>
      </c>
      <c r="B173" s="496">
        <v>2020</v>
      </c>
      <c r="C173" s="496">
        <v>1</v>
      </c>
      <c r="D173" s="496">
        <v>202001</v>
      </c>
      <c r="E173" s="383" t="s">
        <v>112</v>
      </c>
      <c r="F173" s="383" t="s">
        <v>115</v>
      </c>
      <c r="G173" s="383" t="s">
        <v>13</v>
      </c>
      <c r="H173" s="383" t="s">
        <v>83</v>
      </c>
      <c r="I173" s="383" t="s">
        <v>17</v>
      </c>
      <c r="J173" s="383" t="s">
        <v>115</v>
      </c>
      <c r="K173" s="383" t="s">
        <v>140</v>
      </c>
      <c r="L173" s="383" t="s">
        <v>141</v>
      </c>
      <c r="M173" s="496">
        <v>100</v>
      </c>
      <c r="N173" s="383" t="s">
        <v>51</v>
      </c>
      <c r="O173" s="383" t="s">
        <v>115</v>
      </c>
      <c r="P173" s="383" t="s">
        <v>72</v>
      </c>
      <c r="Q173" s="497">
        <v>84.007000000000005</v>
      </c>
      <c r="R173" s="497">
        <v>84.007000000000005</v>
      </c>
      <c r="S173" s="497">
        <v>0</v>
      </c>
      <c r="T173" s="496">
        <v>0</v>
      </c>
      <c r="U173" s="496">
        <v>0</v>
      </c>
      <c r="V173" s="496">
        <v>0</v>
      </c>
      <c r="W173" s="496">
        <v>0</v>
      </c>
      <c r="X173" s="496">
        <v>0</v>
      </c>
      <c r="Y173" s="496">
        <v>0</v>
      </c>
      <c r="Z173" s="496">
        <v>0</v>
      </c>
      <c r="AA173" s="496">
        <v>0</v>
      </c>
    </row>
    <row r="174" spans="1:27" ht="15" x14ac:dyDescent="0.2">
      <c r="A174" s="383" t="s">
        <v>132</v>
      </c>
      <c r="B174" s="496">
        <v>2020</v>
      </c>
      <c r="C174" s="496">
        <v>1</v>
      </c>
      <c r="D174" s="496">
        <v>202001</v>
      </c>
      <c r="E174" s="383" t="s">
        <v>112</v>
      </c>
      <c r="F174" s="383" t="s">
        <v>115</v>
      </c>
      <c r="G174" s="383" t="s">
        <v>13</v>
      </c>
      <c r="H174" s="383" t="s">
        <v>83</v>
      </c>
      <c r="I174" s="383" t="s">
        <v>17</v>
      </c>
      <c r="J174" s="383" t="s">
        <v>115</v>
      </c>
      <c r="K174" s="383" t="s">
        <v>140</v>
      </c>
      <c r="L174" s="383" t="s">
        <v>141</v>
      </c>
      <c r="M174" s="496">
        <v>100</v>
      </c>
      <c r="N174" s="383" t="s">
        <v>51</v>
      </c>
      <c r="O174" s="383" t="s">
        <v>115</v>
      </c>
      <c r="P174" s="383" t="s">
        <v>76</v>
      </c>
      <c r="Q174" s="497">
        <v>0</v>
      </c>
      <c r="R174" s="497">
        <v>0</v>
      </c>
      <c r="S174" s="497">
        <v>0</v>
      </c>
      <c r="T174" s="496">
        <v>0</v>
      </c>
      <c r="U174" s="496">
        <v>0</v>
      </c>
      <c r="V174" s="496">
        <v>0</v>
      </c>
      <c r="W174" s="496">
        <v>0</v>
      </c>
      <c r="X174" s="496">
        <v>0</v>
      </c>
      <c r="Y174" s="496">
        <v>0</v>
      </c>
      <c r="Z174" s="496">
        <v>0</v>
      </c>
      <c r="AA174" s="496">
        <v>0</v>
      </c>
    </row>
    <row r="175" spans="1:27" ht="15" x14ac:dyDescent="0.2">
      <c r="A175" s="383" t="s">
        <v>132</v>
      </c>
      <c r="B175" s="496">
        <v>2020</v>
      </c>
      <c r="C175" s="496">
        <v>1</v>
      </c>
      <c r="D175" s="496">
        <v>202001</v>
      </c>
      <c r="E175" s="383" t="s">
        <v>112</v>
      </c>
      <c r="F175" s="383" t="s">
        <v>115</v>
      </c>
      <c r="G175" s="383" t="s">
        <v>13</v>
      </c>
      <c r="H175" s="383" t="s">
        <v>83</v>
      </c>
      <c r="I175" s="383" t="s">
        <v>17</v>
      </c>
      <c r="J175" s="383" t="s">
        <v>115</v>
      </c>
      <c r="K175" s="383" t="s">
        <v>140</v>
      </c>
      <c r="L175" s="383" t="s">
        <v>141</v>
      </c>
      <c r="M175" s="496">
        <v>100</v>
      </c>
      <c r="N175" s="383" t="s">
        <v>51</v>
      </c>
      <c r="O175" s="383" t="s">
        <v>115</v>
      </c>
      <c r="P175" s="383" t="s">
        <v>77</v>
      </c>
      <c r="Q175" s="497">
        <v>0</v>
      </c>
      <c r="R175" s="497">
        <v>0</v>
      </c>
      <c r="S175" s="497">
        <v>0</v>
      </c>
      <c r="T175" s="496">
        <v>0</v>
      </c>
      <c r="U175" s="496">
        <v>0</v>
      </c>
      <c r="V175" s="496">
        <v>0</v>
      </c>
      <c r="W175" s="496">
        <v>0</v>
      </c>
      <c r="X175" s="496">
        <v>0</v>
      </c>
      <c r="Y175" s="496">
        <v>0</v>
      </c>
      <c r="Z175" s="496">
        <v>0</v>
      </c>
      <c r="AA175" s="496">
        <v>0</v>
      </c>
    </row>
    <row r="176" spans="1:27" ht="15" x14ac:dyDescent="0.2">
      <c r="A176" s="383" t="s">
        <v>132</v>
      </c>
      <c r="B176" s="496">
        <v>2020</v>
      </c>
      <c r="C176" s="496">
        <v>1</v>
      </c>
      <c r="D176" s="496">
        <v>202001</v>
      </c>
      <c r="E176" s="383" t="s">
        <v>112</v>
      </c>
      <c r="F176" s="383" t="s">
        <v>115</v>
      </c>
      <c r="G176" s="383" t="s">
        <v>13</v>
      </c>
      <c r="H176" s="383" t="s">
        <v>83</v>
      </c>
      <c r="I176" s="383" t="s">
        <v>18</v>
      </c>
      <c r="J176" s="383" t="s">
        <v>115</v>
      </c>
      <c r="K176" s="383" t="s">
        <v>142</v>
      </c>
      <c r="L176" s="383" t="s">
        <v>143</v>
      </c>
      <c r="M176" s="496">
        <v>100</v>
      </c>
      <c r="N176" s="383" t="s">
        <v>51</v>
      </c>
      <c r="O176" s="383" t="s">
        <v>115</v>
      </c>
      <c r="P176" s="383" t="s">
        <v>72</v>
      </c>
      <c r="Q176" s="497">
        <v>84.637</v>
      </c>
      <c r="R176" s="497">
        <v>84.637</v>
      </c>
      <c r="S176" s="497">
        <v>0</v>
      </c>
      <c r="T176" s="496">
        <v>0</v>
      </c>
      <c r="U176" s="496">
        <v>0</v>
      </c>
      <c r="V176" s="496">
        <v>0</v>
      </c>
      <c r="W176" s="496">
        <v>0</v>
      </c>
      <c r="X176" s="496">
        <v>0</v>
      </c>
      <c r="Y176" s="496">
        <v>0</v>
      </c>
      <c r="Z176" s="496">
        <v>0</v>
      </c>
      <c r="AA176" s="496">
        <v>0</v>
      </c>
    </row>
    <row r="177" spans="1:27" ht="15" x14ac:dyDescent="0.2">
      <c r="A177" s="383" t="s">
        <v>132</v>
      </c>
      <c r="B177" s="496">
        <v>2020</v>
      </c>
      <c r="C177" s="496">
        <v>1</v>
      </c>
      <c r="D177" s="496">
        <v>202001</v>
      </c>
      <c r="E177" s="383" t="s">
        <v>112</v>
      </c>
      <c r="F177" s="383" t="s">
        <v>115</v>
      </c>
      <c r="G177" s="383" t="s">
        <v>13</v>
      </c>
      <c r="H177" s="383" t="s">
        <v>83</v>
      </c>
      <c r="I177" s="383" t="s">
        <v>18</v>
      </c>
      <c r="J177" s="383" t="s">
        <v>115</v>
      </c>
      <c r="K177" s="383" t="s">
        <v>142</v>
      </c>
      <c r="L177" s="383" t="s">
        <v>143</v>
      </c>
      <c r="M177" s="496">
        <v>100</v>
      </c>
      <c r="N177" s="383" t="s">
        <v>51</v>
      </c>
      <c r="O177" s="383" t="s">
        <v>115</v>
      </c>
      <c r="P177" s="383" t="s">
        <v>74</v>
      </c>
      <c r="Q177" s="497">
        <v>17958</v>
      </c>
      <c r="R177" s="497">
        <v>17958</v>
      </c>
      <c r="S177" s="497">
        <v>0</v>
      </c>
      <c r="T177" s="496">
        <v>0</v>
      </c>
      <c r="U177" s="496">
        <v>0</v>
      </c>
      <c r="V177" s="496">
        <v>0</v>
      </c>
      <c r="W177" s="496">
        <v>0</v>
      </c>
      <c r="X177" s="496">
        <v>0</v>
      </c>
      <c r="Y177" s="496">
        <v>0</v>
      </c>
      <c r="Z177" s="496">
        <v>0</v>
      </c>
      <c r="AA177" s="496">
        <v>0</v>
      </c>
    </row>
    <row r="178" spans="1:27" ht="15" x14ac:dyDescent="0.2">
      <c r="A178" s="383" t="s">
        <v>132</v>
      </c>
      <c r="B178" s="496">
        <v>2020</v>
      </c>
      <c r="C178" s="496">
        <v>1</v>
      </c>
      <c r="D178" s="496">
        <v>202001</v>
      </c>
      <c r="E178" s="383" t="s">
        <v>112</v>
      </c>
      <c r="F178" s="383" t="s">
        <v>115</v>
      </c>
      <c r="G178" s="383" t="s">
        <v>13</v>
      </c>
      <c r="H178" s="383" t="s">
        <v>83</v>
      </c>
      <c r="I178" s="383" t="s">
        <v>18</v>
      </c>
      <c r="J178" s="383" t="s">
        <v>115</v>
      </c>
      <c r="K178" s="383" t="s">
        <v>142</v>
      </c>
      <c r="L178" s="383" t="s">
        <v>143</v>
      </c>
      <c r="M178" s="496">
        <v>100</v>
      </c>
      <c r="N178" s="383" t="s">
        <v>51</v>
      </c>
      <c r="O178" s="383" t="s">
        <v>115</v>
      </c>
      <c r="P178" s="383" t="s">
        <v>76</v>
      </c>
      <c r="Q178" s="497">
        <v>34677.879999999997</v>
      </c>
      <c r="R178" s="497">
        <v>34677.879999999997</v>
      </c>
      <c r="S178" s="497">
        <v>0</v>
      </c>
      <c r="T178" s="496">
        <v>0</v>
      </c>
      <c r="U178" s="496">
        <v>0</v>
      </c>
      <c r="V178" s="496">
        <v>0</v>
      </c>
      <c r="W178" s="496">
        <v>0</v>
      </c>
      <c r="X178" s="496">
        <v>0</v>
      </c>
      <c r="Y178" s="496">
        <v>0</v>
      </c>
      <c r="Z178" s="496">
        <v>0</v>
      </c>
      <c r="AA178" s="496">
        <v>0</v>
      </c>
    </row>
    <row r="179" spans="1:27" ht="15" x14ac:dyDescent="0.2">
      <c r="A179" s="383" t="s">
        <v>132</v>
      </c>
      <c r="B179" s="496">
        <v>2020</v>
      </c>
      <c r="C179" s="496">
        <v>1</v>
      </c>
      <c r="D179" s="496">
        <v>202001</v>
      </c>
      <c r="E179" s="383" t="s">
        <v>112</v>
      </c>
      <c r="F179" s="383" t="s">
        <v>115</v>
      </c>
      <c r="G179" s="383" t="s">
        <v>13</v>
      </c>
      <c r="H179" s="383" t="s">
        <v>83</v>
      </c>
      <c r="I179" s="383" t="s">
        <v>19</v>
      </c>
      <c r="J179" s="383" t="s">
        <v>169</v>
      </c>
      <c r="K179" s="383" t="s">
        <v>144</v>
      </c>
      <c r="L179" s="383" t="s">
        <v>145</v>
      </c>
      <c r="M179" s="496">
        <v>95</v>
      </c>
      <c r="N179" s="383" t="s">
        <v>51</v>
      </c>
      <c r="O179" s="383" t="s">
        <v>115</v>
      </c>
      <c r="P179" s="383" t="s">
        <v>72</v>
      </c>
      <c r="Q179" s="497">
        <v>371628.473</v>
      </c>
      <c r="R179" s="497">
        <v>358820.01400000002</v>
      </c>
      <c r="S179" s="497">
        <v>12808.47</v>
      </c>
      <c r="T179" s="496">
        <v>0</v>
      </c>
      <c r="U179" s="496">
        <v>0</v>
      </c>
      <c r="V179" s="496">
        <v>0</v>
      </c>
      <c r="W179" s="496">
        <v>0</v>
      </c>
      <c r="X179" s="496">
        <v>0</v>
      </c>
      <c r="Y179" s="496">
        <v>0</v>
      </c>
      <c r="Z179" s="496">
        <v>0</v>
      </c>
      <c r="AA179" s="496">
        <v>0</v>
      </c>
    </row>
    <row r="180" spans="1:27" ht="15" x14ac:dyDescent="0.2">
      <c r="A180" s="383" t="s">
        <v>132</v>
      </c>
      <c r="B180" s="496">
        <v>2020</v>
      </c>
      <c r="C180" s="496">
        <v>1</v>
      </c>
      <c r="D180" s="496">
        <v>202001</v>
      </c>
      <c r="E180" s="383" t="s">
        <v>112</v>
      </c>
      <c r="F180" s="383" t="s">
        <v>115</v>
      </c>
      <c r="G180" s="383" t="s">
        <v>13</v>
      </c>
      <c r="H180" s="383" t="s">
        <v>83</v>
      </c>
      <c r="I180" s="383" t="s">
        <v>20</v>
      </c>
      <c r="J180" s="383" t="s">
        <v>115</v>
      </c>
      <c r="K180" s="383" t="s">
        <v>146</v>
      </c>
      <c r="L180" s="383" t="s">
        <v>147</v>
      </c>
      <c r="M180" s="496">
        <v>14</v>
      </c>
      <c r="N180" s="383" t="s">
        <v>51</v>
      </c>
      <c r="O180" s="383" t="s">
        <v>115</v>
      </c>
      <c r="P180" s="383" t="s">
        <v>72</v>
      </c>
      <c r="Q180" s="497">
        <v>542.08500000000004</v>
      </c>
      <c r="R180" s="497">
        <v>598.80499999999995</v>
      </c>
      <c r="S180" s="497">
        <v>-56.72</v>
      </c>
      <c r="T180" s="496">
        <v>0</v>
      </c>
      <c r="U180" s="496">
        <v>0</v>
      </c>
      <c r="V180" s="496">
        <v>0</v>
      </c>
      <c r="W180" s="496">
        <v>0</v>
      </c>
      <c r="X180" s="496">
        <v>0</v>
      </c>
      <c r="Y180" s="496">
        <v>0</v>
      </c>
      <c r="Z180" s="496">
        <v>0</v>
      </c>
      <c r="AA180" s="496">
        <v>0</v>
      </c>
    </row>
    <row r="181" spans="1:27" ht="15" x14ac:dyDescent="0.2">
      <c r="A181" s="383" t="s">
        <v>132</v>
      </c>
      <c r="B181" s="496">
        <v>2020</v>
      </c>
      <c r="C181" s="496">
        <v>1</v>
      </c>
      <c r="D181" s="496">
        <v>202001</v>
      </c>
      <c r="E181" s="383" t="s">
        <v>112</v>
      </c>
      <c r="F181" s="383" t="s">
        <v>115</v>
      </c>
      <c r="G181" s="383" t="s">
        <v>13</v>
      </c>
      <c r="H181" s="383" t="s">
        <v>83</v>
      </c>
      <c r="I181" s="383" t="s">
        <v>21</v>
      </c>
      <c r="J181" s="383" t="s">
        <v>115</v>
      </c>
      <c r="K181" s="383" t="s">
        <v>148</v>
      </c>
      <c r="L181" s="383" t="s">
        <v>149</v>
      </c>
      <c r="M181" s="496">
        <v>88</v>
      </c>
      <c r="N181" s="383" t="s">
        <v>51</v>
      </c>
      <c r="O181" s="383" t="s">
        <v>115</v>
      </c>
      <c r="P181" s="383" t="s">
        <v>72</v>
      </c>
      <c r="Q181" s="497">
        <v>1727.7080000000001</v>
      </c>
      <c r="R181" s="497">
        <v>1584.6179999999999</v>
      </c>
      <c r="S181" s="497">
        <v>143.09</v>
      </c>
      <c r="T181" s="496">
        <v>0</v>
      </c>
      <c r="U181" s="496">
        <v>0</v>
      </c>
      <c r="V181" s="496">
        <v>0</v>
      </c>
      <c r="W181" s="496">
        <v>0</v>
      </c>
      <c r="X181" s="496">
        <v>0</v>
      </c>
      <c r="Y181" s="496">
        <v>0</v>
      </c>
      <c r="Z181" s="496">
        <v>0</v>
      </c>
      <c r="AA181" s="496">
        <v>0</v>
      </c>
    </row>
    <row r="182" spans="1:27" ht="15" x14ac:dyDescent="0.2">
      <c r="A182" s="383" t="s">
        <v>132</v>
      </c>
      <c r="B182" s="496">
        <v>2020</v>
      </c>
      <c r="C182" s="496">
        <v>1</v>
      </c>
      <c r="D182" s="496">
        <v>202001</v>
      </c>
      <c r="E182" s="383" t="s">
        <v>112</v>
      </c>
      <c r="F182" s="383" t="s">
        <v>115</v>
      </c>
      <c r="G182" s="383" t="s">
        <v>13</v>
      </c>
      <c r="H182" s="383" t="s">
        <v>83</v>
      </c>
      <c r="I182" s="383" t="s">
        <v>21</v>
      </c>
      <c r="J182" s="383" t="s">
        <v>115</v>
      </c>
      <c r="K182" s="383" t="s">
        <v>148</v>
      </c>
      <c r="L182" s="383" t="s">
        <v>149</v>
      </c>
      <c r="M182" s="496">
        <v>88</v>
      </c>
      <c r="N182" s="383" t="s">
        <v>51</v>
      </c>
      <c r="O182" s="383" t="s">
        <v>115</v>
      </c>
      <c r="P182" s="383" t="s">
        <v>74</v>
      </c>
      <c r="Q182" s="497">
        <v>3860</v>
      </c>
      <c r="R182" s="497">
        <v>3860</v>
      </c>
      <c r="S182" s="497">
        <v>0</v>
      </c>
      <c r="T182" s="496">
        <v>0</v>
      </c>
      <c r="U182" s="496">
        <v>0</v>
      </c>
      <c r="V182" s="496">
        <v>0</v>
      </c>
      <c r="W182" s="496">
        <v>0</v>
      </c>
      <c r="X182" s="496">
        <v>0</v>
      </c>
      <c r="Y182" s="496">
        <v>0</v>
      </c>
      <c r="Z182" s="496">
        <v>0</v>
      </c>
      <c r="AA182" s="496">
        <v>0</v>
      </c>
    </row>
    <row r="183" spans="1:27" ht="15" x14ac:dyDescent="0.2">
      <c r="A183" s="383" t="s">
        <v>132</v>
      </c>
      <c r="B183" s="496">
        <v>2020</v>
      </c>
      <c r="C183" s="496">
        <v>1</v>
      </c>
      <c r="D183" s="496">
        <v>202001</v>
      </c>
      <c r="E183" s="383" t="s">
        <v>112</v>
      </c>
      <c r="F183" s="383" t="s">
        <v>115</v>
      </c>
      <c r="G183" s="383" t="s">
        <v>13</v>
      </c>
      <c r="H183" s="383" t="s">
        <v>83</v>
      </c>
      <c r="I183" s="383" t="s">
        <v>21</v>
      </c>
      <c r="J183" s="383" t="s">
        <v>115</v>
      </c>
      <c r="K183" s="383" t="s">
        <v>148</v>
      </c>
      <c r="L183" s="383" t="s">
        <v>149</v>
      </c>
      <c r="M183" s="496">
        <v>88</v>
      </c>
      <c r="N183" s="383" t="s">
        <v>51</v>
      </c>
      <c r="O183" s="383" t="s">
        <v>115</v>
      </c>
      <c r="P183" s="383" t="s">
        <v>75</v>
      </c>
      <c r="Q183" s="497">
        <v>24628.14</v>
      </c>
      <c r="R183" s="497">
        <v>24632.21</v>
      </c>
      <c r="S183" s="497">
        <v>-4.07</v>
      </c>
      <c r="T183" s="496">
        <v>0</v>
      </c>
      <c r="U183" s="496">
        <v>0</v>
      </c>
      <c r="V183" s="496">
        <v>0</v>
      </c>
      <c r="W183" s="496">
        <v>0</v>
      </c>
      <c r="X183" s="496">
        <v>0</v>
      </c>
      <c r="Y183" s="496">
        <v>0</v>
      </c>
      <c r="Z183" s="496">
        <v>0</v>
      </c>
      <c r="AA183" s="496">
        <v>0</v>
      </c>
    </row>
    <row r="184" spans="1:27" ht="15" x14ac:dyDescent="0.2">
      <c r="A184" s="383" t="s">
        <v>132</v>
      </c>
      <c r="B184" s="496">
        <v>2020</v>
      </c>
      <c r="C184" s="496">
        <v>1</v>
      </c>
      <c r="D184" s="496">
        <v>202001</v>
      </c>
      <c r="E184" s="383" t="s">
        <v>112</v>
      </c>
      <c r="F184" s="383" t="s">
        <v>115</v>
      </c>
      <c r="G184" s="383" t="s">
        <v>13</v>
      </c>
      <c r="H184" s="383" t="s">
        <v>83</v>
      </c>
      <c r="I184" s="383" t="s">
        <v>22</v>
      </c>
      <c r="J184" s="383" t="s">
        <v>115</v>
      </c>
      <c r="K184" s="383" t="s">
        <v>150</v>
      </c>
      <c r="L184" s="383" t="s">
        <v>151</v>
      </c>
      <c r="M184" s="496">
        <v>68</v>
      </c>
      <c r="N184" s="383" t="s">
        <v>51</v>
      </c>
      <c r="O184" s="383" t="s">
        <v>115</v>
      </c>
      <c r="P184" s="383" t="s">
        <v>72</v>
      </c>
      <c r="Q184" s="497">
        <v>-31894.343000000001</v>
      </c>
      <c r="R184" s="497">
        <v>-19894.343000000001</v>
      </c>
      <c r="S184" s="497">
        <v>-12000</v>
      </c>
      <c r="T184" s="496">
        <v>0</v>
      </c>
      <c r="U184" s="496">
        <v>0</v>
      </c>
      <c r="V184" s="496">
        <v>0</v>
      </c>
      <c r="W184" s="496">
        <v>0</v>
      </c>
      <c r="X184" s="496">
        <v>0</v>
      </c>
      <c r="Y184" s="496">
        <v>0</v>
      </c>
      <c r="Z184" s="496">
        <v>0</v>
      </c>
      <c r="AA184" s="496">
        <v>0</v>
      </c>
    </row>
    <row r="185" spans="1:27" ht="15" x14ac:dyDescent="0.2">
      <c r="A185" s="383" t="s">
        <v>132</v>
      </c>
      <c r="B185" s="496">
        <v>2020</v>
      </c>
      <c r="C185" s="496">
        <v>1</v>
      </c>
      <c r="D185" s="496">
        <v>202001</v>
      </c>
      <c r="E185" s="383" t="s">
        <v>112</v>
      </c>
      <c r="F185" s="383" t="s">
        <v>115</v>
      </c>
      <c r="G185" s="383" t="s">
        <v>13</v>
      </c>
      <c r="H185" s="383" t="s">
        <v>83</v>
      </c>
      <c r="I185" s="383" t="s">
        <v>22</v>
      </c>
      <c r="J185" s="383" t="s">
        <v>115</v>
      </c>
      <c r="K185" s="383" t="s">
        <v>150</v>
      </c>
      <c r="L185" s="383" t="s">
        <v>151</v>
      </c>
      <c r="M185" s="496">
        <v>68</v>
      </c>
      <c r="N185" s="383" t="s">
        <v>51</v>
      </c>
      <c r="O185" s="383" t="s">
        <v>115</v>
      </c>
      <c r="P185" s="383" t="s">
        <v>75</v>
      </c>
      <c r="Q185" s="497">
        <v>-90000</v>
      </c>
      <c r="R185" s="497">
        <v>-60000</v>
      </c>
      <c r="S185" s="497">
        <v>-30000</v>
      </c>
      <c r="T185" s="496">
        <v>0</v>
      </c>
      <c r="U185" s="496">
        <v>0</v>
      </c>
      <c r="V185" s="496">
        <v>0</v>
      </c>
      <c r="W185" s="496">
        <v>0</v>
      </c>
      <c r="X185" s="496">
        <v>0</v>
      </c>
      <c r="Y185" s="496">
        <v>0</v>
      </c>
      <c r="Z185" s="496">
        <v>0</v>
      </c>
      <c r="AA185" s="496">
        <v>0</v>
      </c>
    </row>
    <row r="186" spans="1:27" ht="15" x14ac:dyDescent="0.2">
      <c r="A186" s="383" t="s">
        <v>132</v>
      </c>
      <c r="B186" s="496">
        <v>2020</v>
      </c>
      <c r="C186" s="496">
        <v>1</v>
      </c>
      <c r="D186" s="496">
        <v>202001</v>
      </c>
      <c r="E186" s="383" t="s">
        <v>112</v>
      </c>
      <c r="F186" s="383" t="s">
        <v>115</v>
      </c>
      <c r="G186" s="383" t="s">
        <v>13</v>
      </c>
      <c r="H186" s="383" t="s">
        <v>84</v>
      </c>
      <c r="I186" s="383" t="s">
        <v>25</v>
      </c>
      <c r="J186" s="383" t="s">
        <v>115</v>
      </c>
      <c r="K186" s="383" t="s">
        <v>152</v>
      </c>
      <c r="L186" s="383" t="s">
        <v>153</v>
      </c>
      <c r="M186" s="496">
        <v>95</v>
      </c>
      <c r="N186" s="383" t="s">
        <v>51</v>
      </c>
      <c r="O186" s="383" t="s">
        <v>115</v>
      </c>
      <c r="P186" s="383" t="s">
        <v>72</v>
      </c>
      <c r="Q186" s="497">
        <v>62386.747000000003</v>
      </c>
      <c r="R186" s="497">
        <v>59563.108</v>
      </c>
      <c r="S186" s="497">
        <v>2823.6390000000001</v>
      </c>
      <c r="T186" s="496">
        <v>0</v>
      </c>
      <c r="U186" s="496">
        <v>0</v>
      </c>
      <c r="V186" s="496">
        <v>0</v>
      </c>
      <c r="W186" s="496">
        <v>0</v>
      </c>
      <c r="X186" s="496">
        <v>0</v>
      </c>
      <c r="Y186" s="496">
        <v>0</v>
      </c>
      <c r="Z186" s="496">
        <v>0</v>
      </c>
      <c r="AA186" s="496">
        <v>0</v>
      </c>
    </row>
    <row r="187" spans="1:27" ht="15" x14ac:dyDescent="0.2">
      <c r="A187" s="383" t="s">
        <v>132</v>
      </c>
      <c r="B187" s="496">
        <v>2020</v>
      </c>
      <c r="C187" s="496">
        <v>1</v>
      </c>
      <c r="D187" s="496">
        <v>202001</v>
      </c>
      <c r="E187" s="383" t="s">
        <v>112</v>
      </c>
      <c r="F187" s="383" t="s">
        <v>115</v>
      </c>
      <c r="G187" s="383" t="s">
        <v>13</v>
      </c>
      <c r="H187" s="383" t="s">
        <v>84</v>
      </c>
      <c r="I187" s="383" t="s">
        <v>25</v>
      </c>
      <c r="J187" s="383" t="s">
        <v>115</v>
      </c>
      <c r="K187" s="383" t="s">
        <v>152</v>
      </c>
      <c r="L187" s="383" t="s">
        <v>153</v>
      </c>
      <c r="M187" s="496">
        <v>95</v>
      </c>
      <c r="N187" s="383" t="s">
        <v>51</v>
      </c>
      <c r="O187" s="383" t="s">
        <v>115</v>
      </c>
      <c r="P187" s="383" t="s">
        <v>73</v>
      </c>
      <c r="Q187" s="497">
        <v>3525.6350000000002</v>
      </c>
      <c r="R187" s="497">
        <v>3359.23</v>
      </c>
      <c r="S187" s="497">
        <v>166.36</v>
      </c>
      <c r="T187" s="496">
        <v>0</v>
      </c>
      <c r="U187" s="496">
        <v>0</v>
      </c>
      <c r="V187" s="496">
        <v>0</v>
      </c>
      <c r="W187" s="496">
        <v>0</v>
      </c>
      <c r="X187" s="496">
        <v>0</v>
      </c>
      <c r="Y187" s="496">
        <v>0</v>
      </c>
      <c r="Z187" s="496">
        <v>0</v>
      </c>
      <c r="AA187" s="496">
        <v>0</v>
      </c>
    </row>
    <row r="188" spans="1:27" ht="15" x14ac:dyDescent="0.2">
      <c r="A188" s="383" t="s">
        <v>132</v>
      </c>
      <c r="B188" s="496">
        <v>2020</v>
      </c>
      <c r="C188" s="496">
        <v>1</v>
      </c>
      <c r="D188" s="496">
        <v>202001</v>
      </c>
      <c r="E188" s="383" t="s">
        <v>112</v>
      </c>
      <c r="F188" s="383" t="s">
        <v>115</v>
      </c>
      <c r="G188" s="383" t="s">
        <v>13</v>
      </c>
      <c r="H188" s="383" t="s">
        <v>84</v>
      </c>
      <c r="I188" s="383" t="s">
        <v>25</v>
      </c>
      <c r="J188" s="383" t="s">
        <v>115</v>
      </c>
      <c r="K188" s="383" t="s">
        <v>152</v>
      </c>
      <c r="L188" s="383" t="s">
        <v>153</v>
      </c>
      <c r="M188" s="496">
        <v>95</v>
      </c>
      <c r="N188" s="383" t="s">
        <v>51</v>
      </c>
      <c r="O188" s="383" t="s">
        <v>115</v>
      </c>
      <c r="P188" s="383" t="s">
        <v>74</v>
      </c>
      <c r="Q188" s="497">
        <v>506227.02</v>
      </c>
      <c r="R188" s="497">
        <v>473380.34</v>
      </c>
      <c r="S188" s="497">
        <v>32846.68</v>
      </c>
      <c r="T188" s="496">
        <v>0</v>
      </c>
      <c r="U188" s="496">
        <v>0</v>
      </c>
      <c r="V188" s="496">
        <v>0</v>
      </c>
      <c r="W188" s="496">
        <v>0</v>
      </c>
      <c r="X188" s="496">
        <v>0</v>
      </c>
      <c r="Y188" s="496">
        <v>0</v>
      </c>
      <c r="Z188" s="496">
        <v>0</v>
      </c>
      <c r="AA188" s="496">
        <v>0</v>
      </c>
    </row>
    <row r="189" spans="1:27" ht="15" x14ac:dyDescent="0.2">
      <c r="A189" s="383" t="s">
        <v>132</v>
      </c>
      <c r="B189" s="496">
        <v>2020</v>
      </c>
      <c r="C189" s="496">
        <v>1</v>
      </c>
      <c r="D189" s="496">
        <v>202001</v>
      </c>
      <c r="E189" s="383" t="s">
        <v>112</v>
      </c>
      <c r="F189" s="383" t="s">
        <v>115</v>
      </c>
      <c r="G189" s="383" t="s">
        <v>13</v>
      </c>
      <c r="H189" s="383" t="s">
        <v>84</v>
      </c>
      <c r="I189" s="383" t="s">
        <v>25</v>
      </c>
      <c r="J189" s="383" t="s">
        <v>115</v>
      </c>
      <c r="K189" s="383" t="s">
        <v>170</v>
      </c>
      <c r="L189" s="383" t="s">
        <v>171</v>
      </c>
      <c r="M189" s="496">
        <v>95</v>
      </c>
      <c r="N189" s="383" t="s">
        <v>51</v>
      </c>
      <c r="O189" s="383" t="s">
        <v>115</v>
      </c>
      <c r="P189" s="383" t="s">
        <v>72</v>
      </c>
      <c r="Q189" s="497">
        <v>0</v>
      </c>
      <c r="R189" s="497">
        <v>0</v>
      </c>
      <c r="S189" s="497">
        <v>0</v>
      </c>
      <c r="T189" s="496">
        <v>0</v>
      </c>
      <c r="U189" s="496">
        <v>0</v>
      </c>
      <c r="V189" s="496">
        <v>0</v>
      </c>
      <c r="W189" s="496">
        <v>0</v>
      </c>
      <c r="X189" s="496">
        <v>0</v>
      </c>
      <c r="Y189" s="496">
        <v>0</v>
      </c>
      <c r="Z189" s="496">
        <v>0</v>
      </c>
      <c r="AA189" s="496">
        <v>0</v>
      </c>
    </row>
    <row r="190" spans="1:27" ht="15" x14ac:dyDescent="0.2">
      <c r="A190" s="383" t="s">
        <v>132</v>
      </c>
      <c r="B190" s="496">
        <v>2020</v>
      </c>
      <c r="C190" s="496">
        <v>1</v>
      </c>
      <c r="D190" s="496">
        <v>202001</v>
      </c>
      <c r="E190" s="383" t="s">
        <v>112</v>
      </c>
      <c r="F190" s="383" t="s">
        <v>115</v>
      </c>
      <c r="G190" s="383" t="s">
        <v>13</v>
      </c>
      <c r="H190" s="383" t="s">
        <v>84</v>
      </c>
      <c r="I190" s="383" t="s">
        <v>26</v>
      </c>
      <c r="J190" s="383" t="s">
        <v>115</v>
      </c>
      <c r="K190" s="383" t="s">
        <v>154</v>
      </c>
      <c r="L190" s="383" t="s">
        <v>155</v>
      </c>
      <c r="M190" s="496">
        <v>100</v>
      </c>
      <c r="N190" s="383" t="s">
        <v>51</v>
      </c>
      <c r="O190" s="383" t="s">
        <v>115</v>
      </c>
      <c r="P190" s="383" t="s">
        <v>72</v>
      </c>
      <c r="Q190" s="497">
        <v>250.45400000000001</v>
      </c>
      <c r="R190" s="497">
        <v>250.45400000000001</v>
      </c>
      <c r="S190" s="497">
        <v>0</v>
      </c>
      <c r="T190" s="496">
        <v>0</v>
      </c>
      <c r="U190" s="496">
        <v>0</v>
      </c>
      <c r="V190" s="496">
        <v>0</v>
      </c>
      <c r="W190" s="496">
        <v>0</v>
      </c>
      <c r="X190" s="496">
        <v>0</v>
      </c>
      <c r="Y190" s="496">
        <v>0</v>
      </c>
      <c r="Z190" s="496">
        <v>0</v>
      </c>
      <c r="AA190" s="496">
        <v>0</v>
      </c>
    </row>
    <row r="191" spans="1:27" ht="15" x14ac:dyDescent="0.2">
      <c r="A191" s="383" t="s">
        <v>132</v>
      </c>
      <c r="B191" s="496">
        <v>2020</v>
      </c>
      <c r="C191" s="496">
        <v>1</v>
      </c>
      <c r="D191" s="496">
        <v>202001</v>
      </c>
      <c r="E191" s="383" t="s">
        <v>112</v>
      </c>
      <c r="F191" s="383" t="s">
        <v>115</v>
      </c>
      <c r="G191" s="383" t="s">
        <v>13</v>
      </c>
      <c r="H191" s="383" t="s">
        <v>84</v>
      </c>
      <c r="I191" s="383" t="s">
        <v>26</v>
      </c>
      <c r="J191" s="383" t="s">
        <v>115</v>
      </c>
      <c r="K191" s="383" t="s">
        <v>154</v>
      </c>
      <c r="L191" s="383" t="s">
        <v>155</v>
      </c>
      <c r="M191" s="496">
        <v>100</v>
      </c>
      <c r="N191" s="383" t="s">
        <v>51</v>
      </c>
      <c r="O191" s="383" t="s">
        <v>115</v>
      </c>
      <c r="P191" s="383" t="s">
        <v>74</v>
      </c>
      <c r="Q191" s="497">
        <v>131548.82</v>
      </c>
      <c r="R191" s="497">
        <v>131548.82</v>
      </c>
      <c r="S191" s="497">
        <v>0</v>
      </c>
      <c r="T191" s="496">
        <v>0</v>
      </c>
      <c r="U191" s="496">
        <v>0</v>
      </c>
      <c r="V191" s="496">
        <v>0</v>
      </c>
      <c r="W191" s="496">
        <v>0</v>
      </c>
      <c r="X191" s="496">
        <v>0</v>
      </c>
      <c r="Y191" s="496">
        <v>0</v>
      </c>
      <c r="Z191" s="496">
        <v>0</v>
      </c>
      <c r="AA191" s="496">
        <v>0</v>
      </c>
    </row>
    <row r="192" spans="1:27" ht="15" x14ac:dyDescent="0.2">
      <c r="A192" s="383" t="s">
        <v>132</v>
      </c>
      <c r="B192" s="496">
        <v>2020</v>
      </c>
      <c r="C192" s="496">
        <v>1</v>
      </c>
      <c r="D192" s="496">
        <v>202001</v>
      </c>
      <c r="E192" s="383" t="s">
        <v>112</v>
      </c>
      <c r="F192" s="383" t="s">
        <v>115</v>
      </c>
      <c r="G192" s="383" t="s">
        <v>13</v>
      </c>
      <c r="H192" s="383" t="s">
        <v>84</v>
      </c>
      <c r="I192" s="383" t="s">
        <v>27</v>
      </c>
      <c r="J192" s="383" t="s">
        <v>115</v>
      </c>
      <c r="K192" s="383" t="s">
        <v>122</v>
      </c>
      <c r="L192" s="383" t="s">
        <v>123</v>
      </c>
      <c r="M192" s="496">
        <v>96</v>
      </c>
      <c r="N192" s="383" t="s">
        <v>51</v>
      </c>
      <c r="O192" s="383" t="s">
        <v>115</v>
      </c>
      <c r="P192" s="383" t="s">
        <v>72</v>
      </c>
      <c r="Q192" s="497">
        <v>19137.093000000001</v>
      </c>
      <c r="R192" s="497">
        <v>17230.163</v>
      </c>
      <c r="S192" s="497">
        <v>1906.93</v>
      </c>
      <c r="T192" s="496">
        <v>0</v>
      </c>
      <c r="U192" s="496">
        <v>0</v>
      </c>
      <c r="V192" s="496">
        <v>0</v>
      </c>
      <c r="W192" s="496">
        <v>0</v>
      </c>
      <c r="X192" s="496">
        <v>0</v>
      </c>
      <c r="Y192" s="496">
        <v>0</v>
      </c>
      <c r="Z192" s="496">
        <v>0</v>
      </c>
      <c r="AA192" s="496">
        <v>0</v>
      </c>
    </row>
    <row r="193" spans="1:27" ht="15" x14ac:dyDescent="0.2">
      <c r="A193" s="383" t="s">
        <v>132</v>
      </c>
      <c r="B193" s="496">
        <v>2020</v>
      </c>
      <c r="C193" s="496">
        <v>1</v>
      </c>
      <c r="D193" s="496">
        <v>202001</v>
      </c>
      <c r="E193" s="383" t="s">
        <v>112</v>
      </c>
      <c r="F193" s="383" t="s">
        <v>115</v>
      </c>
      <c r="G193" s="383" t="s">
        <v>13</v>
      </c>
      <c r="H193" s="383" t="s">
        <v>84</v>
      </c>
      <c r="I193" s="383" t="s">
        <v>27</v>
      </c>
      <c r="J193" s="383" t="s">
        <v>115</v>
      </c>
      <c r="K193" s="383" t="s">
        <v>122</v>
      </c>
      <c r="L193" s="383" t="s">
        <v>123</v>
      </c>
      <c r="M193" s="496">
        <v>96</v>
      </c>
      <c r="N193" s="383" t="s">
        <v>51</v>
      </c>
      <c r="O193" s="383" t="s">
        <v>115</v>
      </c>
      <c r="P193" s="383" t="s">
        <v>73</v>
      </c>
      <c r="Q193" s="497">
        <v>1135.383</v>
      </c>
      <c r="R193" s="497">
        <v>1135.383</v>
      </c>
      <c r="S193" s="497">
        <v>0</v>
      </c>
      <c r="T193" s="496">
        <v>0</v>
      </c>
      <c r="U193" s="496">
        <v>0</v>
      </c>
      <c r="V193" s="496">
        <v>0</v>
      </c>
      <c r="W193" s="496">
        <v>0</v>
      </c>
      <c r="X193" s="496">
        <v>0</v>
      </c>
      <c r="Y193" s="496">
        <v>0</v>
      </c>
      <c r="Z193" s="496">
        <v>0</v>
      </c>
      <c r="AA193" s="496">
        <v>0</v>
      </c>
    </row>
    <row r="194" spans="1:27" ht="15" x14ac:dyDescent="0.2">
      <c r="A194" s="383" t="s">
        <v>132</v>
      </c>
      <c r="B194" s="496">
        <v>2020</v>
      </c>
      <c r="C194" s="496">
        <v>1</v>
      </c>
      <c r="D194" s="496">
        <v>202001</v>
      </c>
      <c r="E194" s="383" t="s">
        <v>112</v>
      </c>
      <c r="F194" s="383" t="s">
        <v>115</v>
      </c>
      <c r="G194" s="383" t="s">
        <v>13</v>
      </c>
      <c r="H194" s="383" t="s">
        <v>84</v>
      </c>
      <c r="I194" s="383" t="s">
        <v>27</v>
      </c>
      <c r="J194" s="383" t="s">
        <v>115</v>
      </c>
      <c r="K194" s="383" t="s">
        <v>122</v>
      </c>
      <c r="L194" s="383" t="s">
        <v>123</v>
      </c>
      <c r="M194" s="496">
        <v>96</v>
      </c>
      <c r="N194" s="383" t="s">
        <v>51</v>
      </c>
      <c r="O194" s="383" t="s">
        <v>115</v>
      </c>
      <c r="P194" s="383" t="s">
        <v>74</v>
      </c>
      <c r="Q194" s="497">
        <v>3547.7739999999999</v>
      </c>
      <c r="R194" s="497">
        <v>-104.267</v>
      </c>
      <c r="S194" s="497">
        <v>3652.04</v>
      </c>
      <c r="T194" s="496">
        <v>0</v>
      </c>
      <c r="U194" s="496">
        <v>0</v>
      </c>
      <c r="V194" s="496">
        <v>0</v>
      </c>
      <c r="W194" s="496">
        <v>0</v>
      </c>
      <c r="X194" s="496">
        <v>0</v>
      </c>
      <c r="Y194" s="496">
        <v>0</v>
      </c>
      <c r="Z194" s="496">
        <v>0</v>
      </c>
      <c r="AA194" s="496">
        <v>0</v>
      </c>
    </row>
    <row r="195" spans="1:27" ht="15" x14ac:dyDescent="0.2">
      <c r="A195" s="383" t="s">
        <v>132</v>
      </c>
      <c r="B195" s="496">
        <v>2020</v>
      </c>
      <c r="C195" s="496">
        <v>1</v>
      </c>
      <c r="D195" s="496">
        <v>202001</v>
      </c>
      <c r="E195" s="383" t="s">
        <v>112</v>
      </c>
      <c r="F195" s="383" t="s">
        <v>115</v>
      </c>
      <c r="G195" s="383" t="s">
        <v>13</v>
      </c>
      <c r="H195" s="383" t="s">
        <v>84</v>
      </c>
      <c r="I195" s="383" t="s">
        <v>27</v>
      </c>
      <c r="J195" s="383" t="s">
        <v>115</v>
      </c>
      <c r="K195" s="383" t="s">
        <v>172</v>
      </c>
      <c r="L195" s="383" t="s">
        <v>173</v>
      </c>
      <c r="M195" s="496">
        <v>96</v>
      </c>
      <c r="N195" s="383" t="s">
        <v>51</v>
      </c>
      <c r="O195" s="383" t="s">
        <v>115</v>
      </c>
      <c r="P195" s="383" t="s">
        <v>72</v>
      </c>
      <c r="Q195" s="497">
        <v>1184.25</v>
      </c>
      <c r="R195" s="497">
        <v>1164.93</v>
      </c>
      <c r="S195" s="497">
        <v>19.32</v>
      </c>
      <c r="T195" s="496">
        <v>0</v>
      </c>
      <c r="U195" s="496">
        <v>0</v>
      </c>
      <c r="V195" s="496">
        <v>0</v>
      </c>
      <c r="W195" s="496">
        <v>0</v>
      </c>
      <c r="X195" s="496">
        <v>0</v>
      </c>
      <c r="Y195" s="496">
        <v>0</v>
      </c>
      <c r="Z195" s="496">
        <v>0</v>
      </c>
      <c r="AA195" s="496">
        <v>0</v>
      </c>
    </row>
    <row r="196" spans="1:27" ht="15" x14ac:dyDescent="0.2">
      <c r="A196" s="383" t="s">
        <v>132</v>
      </c>
      <c r="B196" s="496">
        <v>2020</v>
      </c>
      <c r="C196" s="496">
        <v>1</v>
      </c>
      <c r="D196" s="496">
        <v>202001</v>
      </c>
      <c r="E196" s="383" t="s">
        <v>112</v>
      </c>
      <c r="F196" s="383" t="s">
        <v>115</v>
      </c>
      <c r="G196" s="383" t="s">
        <v>13</v>
      </c>
      <c r="H196" s="383" t="s">
        <v>84</v>
      </c>
      <c r="I196" s="383" t="s">
        <v>27</v>
      </c>
      <c r="J196" s="383" t="s">
        <v>115</v>
      </c>
      <c r="K196" s="383" t="s">
        <v>174</v>
      </c>
      <c r="L196" s="383" t="s">
        <v>175</v>
      </c>
      <c r="M196" s="496">
        <v>96</v>
      </c>
      <c r="N196" s="383" t="s">
        <v>51</v>
      </c>
      <c r="O196" s="383" t="s">
        <v>115</v>
      </c>
      <c r="P196" s="383" t="s">
        <v>72</v>
      </c>
      <c r="Q196" s="497">
        <v>177218.75</v>
      </c>
      <c r="R196" s="497">
        <v>177218.75</v>
      </c>
      <c r="S196" s="497">
        <v>0</v>
      </c>
      <c r="T196" s="496">
        <v>0</v>
      </c>
      <c r="U196" s="496">
        <v>0</v>
      </c>
      <c r="V196" s="496">
        <v>0</v>
      </c>
      <c r="W196" s="496">
        <v>0</v>
      </c>
      <c r="X196" s="496">
        <v>0</v>
      </c>
      <c r="Y196" s="496">
        <v>0</v>
      </c>
      <c r="Z196" s="496">
        <v>0</v>
      </c>
      <c r="AA196" s="496">
        <v>0</v>
      </c>
    </row>
    <row r="197" spans="1:27" ht="15" x14ac:dyDescent="0.2">
      <c r="A197" s="383" t="s">
        <v>132</v>
      </c>
      <c r="B197" s="496">
        <v>2020</v>
      </c>
      <c r="C197" s="496">
        <v>1</v>
      </c>
      <c r="D197" s="496">
        <v>202001</v>
      </c>
      <c r="E197" s="383" t="s">
        <v>112</v>
      </c>
      <c r="F197" s="383" t="s">
        <v>115</v>
      </c>
      <c r="G197" s="383" t="s">
        <v>13</v>
      </c>
      <c r="H197" s="383" t="s">
        <v>84</v>
      </c>
      <c r="I197" s="383" t="s">
        <v>28</v>
      </c>
      <c r="J197" s="383" t="s">
        <v>115</v>
      </c>
      <c r="K197" s="383" t="s">
        <v>124</v>
      </c>
      <c r="L197" s="383" t="s">
        <v>125</v>
      </c>
      <c r="M197" s="496">
        <v>100</v>
      </c>
      <c r="N197" s="383" t="s">
        <v>51</v>
      </c>
      <c r="O197" s="383" t="s">
        <v>115</v>
      </c>
      <c r="P197" s="383" t="s">
        <v>72</v>
      </c>
      <c r="Q197" s="497">
        <v>3721.779</v>
      </c>
      <c r="R197" s="497">
        <v>3731.9989999999998</v>
      </c>
      <c r="S197" s="497">
        <v>-10.220000000000001</v>
      </c>
      <c r="T197" s="496">
        <v>0</v>
      </c>
      <c r="U197" s="496">
        <v>0</v>
      </c>
      <c r="V197" s="496">
        <v>0</v>
      </c>
      <c r="W197" s="496">
        <v>0</v>
      </c>
      <c r="X197" s="496">
        <v>0</v>
      </c>
      <c r="Y197" s="496">
        <v>0</v>
      </c>
      <c r="Z197" s="496">
        <v>0</v>
      </c>
      <c r="AA197" s="496">
        <v>0</v>
      </c>
    </row>
    <row r="198" spans="1:27" ht="15" x14ac:dyDescent="0.2">
      <c r="A198" s="383" t="s">
        <v>132</v>
      </c>
      <c r="B198" s="496">
        <v>2020</v>
      </c>
      <c r="C198" s="496">
        <v>1</v>
      </c>
      <c r="D198" s="496">
        <v>202001</v>
      </c>
      <c r="E198" s="383" t="s">
        <v>112</v>
      </c>
      <c r="F198" s="383" t="s">
        <v>115</v>
      </c>
      <c r="G198" s="383" t="s">
        <v>13</v>
      </c>
      <c r="H198" s="383" t="s">
        <v>84</v>
      </c>
      <c r="I198" s="383" t="s">
        <v>28</v>
      </c>
      <c r="J198" s="383" t="s">
        <v>115</v>
      </c>
      <c r="K198" s="383" t="s">
        <v>124</v>
      </c>
      <c r="L198" s="383" t="s">
        <v>125</v>
      </c>
      <c r="M198" s="496">
        <v>100</v>
      </c>
      <c r="N198" s="383" t="s">
        <v>51</v>
      </c>
      <c r="O198" s="383" t="s">
        <v>115</v>
      </c>
      <c r="P198" s="383" t="s">
        <v>74</v>
      </c>
      <c r="Q198" s="497">
        <v>79299.25</v>
      </c>
      <c r="R198" s="497">
        <v>76290.55</v>
      </c>
      <c r="S198" s="497">
        <v>3008.7</v>
      </c>
      <c r="T198" s="496">
        <v>0</v>
      </c>
      <c r="U198" s="496">
        <v>0</v>
      </c>
      <c r="V198" s="496">
        <v>0</v>
      </c>
      <c r="W198" s="496">
        <v>0</v>
      </c>
      <c r="X198" s="496">
        <v>0</v>
      </c>
      <c r="Y198" s="496">
        <v>0</v>
      </c>
      <c r="Z198" s="496">
        <v>0</v>
      </c>
      <c r="AA198" s="496">
        <v>0</v>
      </c>
    </row>
    <row r="199" spans="1:27" ht="15" x14ac:dyDescent="0.2">
      <c r="A199" s="383" t="s">
        <v>132</v>
      </c>
      <c r="B199" s="496">
        <v>2020</v>
      </c>
      <c r="C199" s="496">
        <v>1</v>
      </c>
      <c r="D199" s="496">
        <v>202001</v>
      </c>
      <c r="E199" s="383" t="s">
        <v>112</v>
      </c>
      <c r="F199" s="383" t="s">
        <v>115</v>
      </c>
      <c r="G199" s="383" t="s">
        <v>13</v>
      </c>
      <c r="H199" s="383" t="s">
        <v>84</v>
      </c>
      <c r="I199" s="383" t="s">
        <v>29</v>
      </c>
      <c r="J199" s="383" t="s">
        <v>115</v>
      </c>
      <c r="K199" s="383" t="s">
        <v>156</v>
      </c>
      <c r="L199" s="383" t="s">
        <v>157</v>
      </c>
      <c r="M199" s="496">
        <v>100</v>
      </c>
      <c r="N199" s="383" t="s">
        <v>51</v>
      </c>
      <c r="O199" s="383" t="s">
        <v>115</v>
      </c>
      <c r="P199" s="383" t="s">
        <v>72</v>
      </c>
      <c r="Q199" s="497">
        <v>24931.291000000001</v>
      </c>
      <c r="R199" s="497">
        <v>24931.291000000001</v>
      </c>
      <c r="S199" s="497">
        <v>0</v>
      </c>
      <c r="T199" s="496">
        <v>0</v>
      </c>
      <c r="U199" s="496">
        <v>0</v>
      </c>
      <c r="V199" s="496">
        <v>0</v>
      </c>
      <c r="W199" s="496">
        <v>0</v>
      </c>
      <c r="X199" s="496">
        <v>0</v>
      </c>
      <c r="Y199" s="496">
        <v>0</v>
      </c>
      <c r="Z199" s="496">
        <v>0</v>
      </c>
      <c r="AA199" s="496">
        <v>0</v>
      </c>
    </row>
    <row r="200" spans="1:27" ht="15" x14ac:dyDescent="0.2">
      <c r="A200" s="383" t="s">
        <v>132</v>
      </c>
      <c r="B200" s="496">
        <v>2020</v>
      </c>
      <c r="C200" s="496">
        <v>1</v>
      </c>
      <c r="D200" s="496">
        <v>202001</v>
      </c>
      <c r="E200" s="383" t="s">
        <v>112</v>
      </c>
      <c r="F200" s="383" t="s">
        <v>115</v>
      </c>
      <c r="G200" s="383" t="s">
        <v>13</v>
      </c>
      <c r="H200" s="383" t="s">
        <v>84</v>
      </c>
      <c r="I200" s="383" t="s">
        <v>29</v>
      </c>
      <c r="J200" s="383" t="s">
        <v>115</v>
      </c>
      <c r="K200" s="383" t="s">
        <v>156</v>
      </c>
      <c r="L200" s="383" t="s">
        <v>157</v>
      </c>
      <c r="M200" s="496">
        <v>100</v>
      </c>
      <c r="N200" s="383" t="s">
        <v>51</v>
      </c>
      <c r="O200" s="383" t="s">
        <v>115</v>
      </c>
      <c r="P200" s="383" t="s">
        <v>73</v>
      </c>
      <c r="Q200" s="497">
        <v>56.14</v>
      </c>
      <c r="R200" s="497">
        <v>56.14</v>
      </c>
      <c r="S200" s="497">
        <v>0</v>
      </c>
      <c r="T200" s="496">
        <v>0</v>
      </c>
      <c r="U200" s="496">
        <v>0</v>
      </c>
      <c r="V200" s="496">
        <v>0</v>
      </c>
      <c r="W200" s="496">
        <v>0</v>
      </c>
      <c r="X200" s="496">
        <v>0</v>
      </c>
      <c r="Y200" s="496">
        <v>0</v>
      </c>
      <c r="Z200" s="496">
        <v>0</v>
      </c>
      <c r="AA200" s="496">
        <v>0</v>
      </c>
    </row>
    <row r="201" spans="1:27" ht="15" x14ac:dyDescent="0.2">
      <c r="A201" s="383" t="s">
        <v>132</v>
      </c>
      <c r="B201" s="496">
        <v>2020</v>
      </c>
      <c r="C201" s="496">
        <v>1</v>
      </c>
      <c r="D201" s="496">
        <v>202001</v>
      </c>
      <c r="E201" s="383" t="s">
        <v>112</v>
      </c>
      <c r="F201" s="383" t="s">
        <v>115</v>
      </c>
      <c r="G201" s="383" t="s">
        <v>13</v>
      </c>
      <c r="H201" s="383" t="s">
        <v>84</v>
      </c>
      <c r="I201" s="383" t="s">
        <v>29</v>
      </c>
      <c r="J201" s="383" t="s">
        <v>115</v>
      </c>
      <c r="K201" s="383" t="s">
        <v>156</v>
      </c>
      <c r="L201" s="383" t="s">
        <v>157</v>
      </c>
      <c r="M201" s="496">
        <v>100</v>
      </c>
      <c r="N201" s="383" t="s">
        <v>51</v>
      </c>
      <c r="O201" s="383" t="s">
        <v>115</v>
      </c>
      <c r="P201" s="383" t="s">
        <v>74</v>
      </c>
      <c r="Q201" s="497">
        <v>82260.179999999993</v>
      </c>
      <c r="R201" s="497">
        <v>82260.179999999993</v>
      </c>
      <c r="S201" s="497">
        <v>0</v>
      </c>
      <c r="T201" s="496">
        <v>0</v>
      </c>
      <c r="U201" s="496">
        <v>0</v>
      </c>
      <c r="V201" s="496">
        <v>0</v>
      </c>
      <c r="W201" s="496">
        <v>0</v>
      </c>
      <c r="X201" s="496">
        <v>0</v>
      </c>
      <c r="Y201" s="496">
        <v>0</v>
      </c>
      <c r="Z201" s="496">
        <v>0</v>
      </c>
      <c r="AA201" s="496">
        <v>0</v>
      </c>
    </row>
    <row r="202" spans="1:27" ht="15" x14ac:dyDescent="0.2">
      <c r="A202" s="383" t="s">
        <v>132</v>
      </c>
      <c r="B202" s="496">
        <v>2020</v>
      </c>
      <c r="C202" s="496">
        <v>1</v>
      </c>
      <c r="D202" s="496">
        <v>202001</v>
      </c>
      <c r="E202" s="383" t="s">
        <v>112</v>
      </c>
      <c r="F202" s="383" t="s">
        <v>115</v>
      </c>
      <c r="G202" s="383" t="s">
        <v>32</v>
      </c>
      <c r="H202" s="383" t="s">
        <v>33</v>
      </c>
      <c r="I202" s="383" t="s">
        <v>34</v>
      </c>
      <c r="J202" s="383" t="s">
        <v>115</v>
      </c>
      <c r="K202" s="383" t="s">
        <v>126</v>
      </c>
      <c r="L202" s="383" t="s">
        <v>127</v>
      </c>
      <c r="M202" s="496">
        <v>100</v>
      </c>
      <c r="N202" s="383" t="s">
        <v>51</v>
      </c>
      <c r="O202" s="383" t="s">
        <v>115</v>
      </c>
      <c r="P202" s="383" t="s">
        <v>72</v>
      </c>
      <c r="Q202" s="497">
        <v>3693.8</v>
      </c>
      <c r="R202" s="497">
        <v>3693.8</v>
      </c>
      <c r="S202" s="497">
        <v>0</v>
      </c>
      <c r="T202" s="496">
        <v>0</v>
      </c>
      <c r="U202" s="496">
        <v>0</v>
      </c>
      <c r="V202" s="496">
        <v>0</v>
      </c>
      <c r="W202" s="496">
        <v>0</v>
      </c>
      <c r="X202" s="496">
        <v>0</v>
      </c>
      <c r="Y202" s="496">
        <v>0</v>
      </c>
      <c r="Z202" s="496">
        <v>0</v>
      </c>
      <c r="AA202" s="496">
        <v>0</v>
      </c>
    </row>
    <row r="203" spans="1:27" ht="15" x14ac:dyDescent="0.2">
      <c r="A203" s="383" t="s">
        <v>132</v>
      </c>
      <c r="B203" s="496">
        <v>2020</v>
      </c>
      <c r="C203" s="496">
        <v>1</v>
      </c>
      <c r="D203" s="496">
        <v>202001</v>
      </c>
      <c r="E203" s="383" t="s">
        <v>112</v>
      </c>
      <c r="F203" s="383" t="s">
        <v>115</v>
      </c>
      <c r="G203" s="383" t="s">
        <v>32</v>
      </c>
      <c r="H203" s="383" t="s">
        <v>33</v>
      </c>
      <c r="I203" s="383" t="s">
        <v>34</v>
      </c>
      <c r="J203" s="383" t="s">
        <v>115</v>
      </c>
      <c r="K203" s="383" t="s">
        <v>176</v>
      </c>
      <c r="L203" s="383" t="s">
        <v>177</v>
      </c>
      <c r="M203" s="496">
        <v>100</v>
      </c>
      <c r="N203" s="383" t="s">
        <v>51</v>
      </c>
      <c r="O203" s="383" t="s">
        <v>115</v>
      </c>
      <c r="P203" s="383" t="s">
        <v>74</v>
      </c>
      <c r="Q203" s="497">
        <v>-56</v>
      </c>
      <c r="R203" s="497">
        <v>-56</v>
      </c>
      <c r="S203" s="497">
        <v>0</v>
      </c>
      <c r="T203" s="496">
        <v>0</v>
      </c>
      <c r="U203" s="496">
        <v>0</v>
      </c>
      <c r="V203" s="496">
        <v>0</v>
      </c>
      <c r="W203" s="496">
        <v>0</v>
      </c>
      <c r="X203" s="496">
        <v>0</v>
      </c>
      <c r="Y203" s="496">
        <v>0</v>
      </c>
      <c r="Z203" s="496">
        <v>0</v>
      </c>
      <c r="AA203" s="496">
        <v>0</v>
      </c>
    </row>
    <row r="204" spans="1:27" ht="15" x14ac:dyDescent="0.2">
      <c r="A204" s="383" t="s">
        <v>132</v>
      </c>
      <c r="B204" s="496">
        <v>2020</v>
      </c>
      <c r="C204" s="496">
        <v>1</v>
      </c>
      <c r="D204" s="496">
        <v>202001</v>
      </c>
      <c r="E204" s="383" t="s">
        <v>112</v>
      </c>
      <c r="F204" s="383" t="s">
        <v>115</v>
      </c>
      <c r="G204" s="383" t="s">
        <v>32</v>
      </c>
      <c r="H204" s="383" t="s">
        <v>33</v>
      </c>
      <c r="I204" s="383" t="s">
        <v>34</v>
      </c>
      <c r="J204" s="383" t="s">
        <v>115</v>
      </c>
      <c r="K204" s="383" t="s">
        <v>178</v>
      </c>
      <c r="L204" s="383" t="s">
        <v>179</v>
      </c>
      <c r="M204" s="496">
        <v>100</v>
      </c>
      <c r="N204" s="383" t="s">
        <v>51</v>
      </c>
      <c r="O204" s="383" t="s">
        <v>115</v>
      </c>
      <c r="P204" s="383" t="s">
        <v>74</v>
      </c>
      <c r="Q204" s="497">
        <v>-18</v>
      </c>
      <c r="R204" s="497">
        <v>-18</v>
      </c>
      <c r="S204" s="497">
        <v>0</v>
      </c>
      <c r="T204" s="496">
        <v>0</v>
      </c>
      <c r="U204" s="496">
        <v>0</v>
      </c>
      <c r="V204" s="496">
        <v>0</v>
      </c>
      <c r="W204" s="496">
        <v>0</v>
      </c>
      <c r="X204" s="496">
        <v>0</v>
      </c>
      <c r="Y204" s="496">
        <v>0</v>
      </c>
      <c r="Z204" s="496">
        <v>0</v>
      </c>
      <c r="AA204" s="496">
        <v>0</v>
      </c>
    </row>
    <row r="205" spans="1:27" ht="15" x14ac:dyDescent="0.2">
      <c r="A205" s="383" t="s">
        <v>132</v>
      </c>
      <c r="B205" s="496">
        <v>2020</v>
      </c>
      <c r="C205" s="496">
        <v>1</v>
      </c>
      <c r="D205" s="496">
        <v>202001</v>
      </c>
      <c r="E205" s="383" t="s">
        <v>112</v>
      </c>
      <c r="F205" s="383" t="s">
        <v>115</v>
      </c>
      <c r="G205" s="383" t="s">
        <v>32</v>
      </c>
      <c r="H205" s="383" t="s">
        <v>33</v>
      </c>
      <c r="I205" s="383" t="s">
        <v>36</v>
      </c>
      <c r="J205" s="383" t="s">
        <v>115</v>
      </c>
      <c r="K205" s="383" t="s">
        <v>113</v>
      </c>
      <c r="L205" s="383" t="s">
        <v>114</v>
      </c>
      <c r="M205" s="496">
        <v>100</v>
      </c>
      <c r="N205" s="383" t="s">
        <v>51</v>
      </c>
      <c r="O205" s="383" t="s">
        <v>115</v>
      </c>
      <c r="P205" s="383" t="s">
        <v>72</v>
      </c>
      <c r="Q205" s="497">
        <v>1962.6959999999999</v>
      </c>
      <c r="R205" s="497">
        <v>1962.6959999999999</v>
      </c>
      <c r="S205" s="497">
        <v>0</v>
      </c>
      <c r="T205" s="496">
        <v>0</v>
      </c>
      <c r="U205" s="496">
        <v>0</v>
      </c>
      <c r="V205" s="496">
        <v>0</v>
      </c>
      <c r="W205" s="496">
        <v>0</v>
      </c>
      <c r="X205" s="496">
        <v>0</v>
      </c>
      <c r="Y205" s="496">
        <v>0</v>
      </c>
      <c r="Z205" s="496">
        <v>0</v>
      </c>
      <c r="AA205" s="496">
        <v>0</v>
      </c>
    </row>
    <row r="206" spans="1:27" ht="15" x14ac:dyDescent="0.2">
      <c r="A206" s="383" t="s">
        <v>132</v>
      </c>
      <c r="B206" s="496">
        <v>2020</v>
      </c>
      <c r="C206" s="496">
        <v>1</v>
      </c>
      <c r="D206" s="496">
        <v>202001</v>
      </c>
      <c r="E206" s="383" t="s">
        <v>112</v>
      </c>
      <c r="F206" s="383" t="s">
        <v>115</v>
      </c>
      <c r="G206" s="383" t="s">
        <v>39</v>
      </c>
      <c r="H206" s="383" t="s">
        <v>40</v>
      </c>
      <c r="I206" s="383" t="s">
        <v>41</v>
      </c>
      <c r="J206" s="383" t="s">
        <v>180</v>
      </c>
      <c r="K206" s="383" t="s">
        <v>181</v>
      </c>
      <c r="L206" s="383" t="s">
        <v>182</v>
      </c>
      <c r="M206" s="496">
        <v>95</v>
      </c>
      <c r="N206" s="383" t="s">
        <v>51</v>
      </c>
      <c r="O206" s="383" t="s">
        <v>115</v>
      </c>
      <c r="P206" s="383" t="s">
        <v>72</v>
      </c>
      <c r="Q206" s="497">
        <v>49989.78</v>
      </c>
      <c r="R206" s="497">
        <v>48810.78</v>
      </c>
      <c r="S206" s="497">
        <v>1179</v>
      </c>
      <c r="T206" s="496">
        <v>0</v>
      </c>
      <c r="U206" s="496">
        <v>0</v>
      </c>
      <c r="V206" s="496">
        <v>0</v>
      </c>
      <c r="W206" s="496">
        <v>0</v>
      </c>
      <c r="X206" s="496">
        <v>0</v>
      </c>
      <c r="Y206" s="496">
        <v>0</v>
      </c>
      <c r="Z206" s="496">
        <v>0</v>
      </c>
      <c r="AA206" s="496">
        <v>0</v>
      </c>
    </row>
    <row r="207" spans="1:27" ht="15" x14ac:dyDescent="0.2">
      <c r="A207" s="383" t="s">
        <v>132</v>
      </c>
      <c r="B207" s="496">
        <v>2020</v>
      </c>
      <c r="C207" s="496">
        <v>1</v>
      </c>
      <c r="D207" s="496">
        <v>202001</v>
      </c>
      <c r="E207" s="383" t="s">
        <v>112</v>
      </c>
      <c r="F207" s="383" t="s">
        <v>115</v>
      </c>
      <c r="G207" s="383" t="s">
        <v>39</v>
      </c>
      <c r="H207" s="383" t="s">
        <v>40</v>
      </c>
      <c r="I207" s="383" t="s">
        <v>41</v>
      </c>
      <c r="J207" s="383" t="s">
        <v>180</v>
      </c>
      <c r="K207" s="383" t="s">
        <v>181</v>
      </c>
      <c r="L207" s="383" t="s">
        <v>182</v>
      </c>
      <c r="M207" s="496">
        <v>95</v>
      </c>
      <c r="N207" s="383" t="s">
        <v>51</v>
      </c>
      <c r="O207" s="383" t="s">
        <v>115</v>
      </c>
      <c r="P207" s="383" t="s">
        <v>74</v>
      </c>
      <c r="Q207" s="497">
        <v>135542.29</v>
      </c>
      <c r="R207" s="497">
        <v>121265.18</v>
      </c>
      <c r="S207" s="497">
        <v>14277.11</v>
      </c>
      <c r="T207" s="496">
        <v>0</v>
      </c>
      <c r="U207" s="496">
        <v>0</v>
      </c>
      <c r="V207" s="496">
        <v>0</v>
      </c>
      <c r="W207" s="496">
        <v>0</v>
      </c>
      <c r="X207" s="496">
        <v>0</v>
      </c>
      <c r="Y207" s="496">
        <v>0</v>
      </c>
      <c r="Z207" s="496">
        <v>0</v>
      </c>
      <c r="AA207" s="496">
        <v>0</v>
      </c>
    </row>
    <row r="208" spans="1:27" ht="15" x14ac:dyDescent="0.2">
      <c r="A208" s="383" t="s">
        <v>132</v>
      </c>
      <c r="B208" s="496">
        <v>2020</v>
      </c>
      <c r="C208" s="496">
        <v>1</v>
      </c>
      <c r="D208" s="496">
        <v>202001</v>
      </c>
      <c r="E208" s="383" t="s">
        <v>112</v>
      </c>
      <c r="F208" s="383" t="s">
        <v>115</v>
      </c>
      <c r="G208" s="383" t="s">
        <v>39</v>
      </c>
      <c r="H208" s="383" t="s">
        <v>40</v>
      </c>
      <c r="I208" s="383" t="s">
        <v>41</v>
      </c>
      <c r="J208" s="383" t="s">
        <v>183</v>
      </c>
      <c r="K208" s="383" t="s">
        <v>184</v>
      </c>
      <c r="L208" s="383" t="s">
        <v>185</v>
      </c>
      <c r="M208" s="496">
        <v>95</v>
      </c>
      <c r="N208" s="383" t="s">
        <v>51</v>
      </c>
      <c r="O208" s="383" t="s">
        <v>115</v>
      </c>
      <c r="P208" s="383" t="s">
        <v>72</v>
      </c>
      <c r="Q208" s="497">
        <v>-10.220000000000001</v>
      </c>
      <c r="R208" s="497">
        <v>-10.220000000000001</v>
      </c>
      <c r="S208" s="497">
        <v>0</v>
      </c>
      <c r="T208" s="496">
        <v>0</v>
      </c>
      <c r="U208" s="496">
        <v>0</v>
      </c>
      <c r="V208" s="496">
        <v>0</v>
      </c>
      <c r="W208" s="496">
        <v>0</v>
      </c>
      <c r="X208" s="496">
        <v>0</v>
      </c>
      <c r="Y208" s="496">
        <v>0</v>
      </c>
      <c r="Z208" s="496">
        <v>0</v>
      </c>
      <c r="AA208" s="496">
        <v>0</v>
      </c>
    </row>
    <row r="209" spans="1:27" ht="15" x14ac:dyDescent="0.2">
      <c r="A209" s="383" t="s">
        <v>132</v>
      </c>
      <c r="B209" s="496">
        <v>2020</v>
      </c>
      <c r="C209" s="496">
        <v>1</v>
      </c>
      <c r="D209" s="496">
        <v>202001</v>
      </c>
      <c r="E209" s="383" t="s">
        <v>112</v>
      </c>
      <c r="F209" s="383" t="s">
        <v>115</v>
      </c>
      <c r="G209" s="383" t="s">
        <v>39</v>
      </c>
      <c r="H209" s="383" t="s">
        <v>40</v>
      </c>
      <c r="I209" s="383" t="s">
        <v>41</v>
      </c>
      <c r="J209" s="383" t="s">
        <v>183</v>
      </c>
      <c r="K209" s="383" t="s">
        <v>184</v>
      </c>
      <c r="L209" s="383" t="s">
        <v>185</v>
      </c>
      <c r="M209" s="496">
        <v>95</v>
      </c>
      <c r="N209" s="383" t="s">
        <v>51</v>
      </c>
      <c r="O209" s="383" t="s">
        <v>115</v>
      </c>
      <c r="P209" s="383" t="s">
        <v>74</v>
      </c>
      <c r="Q209" s="497">
        <v>9335.9699999999993</v>
      </c>
      <c r="R209" s="497">
        <v>9335.9699999999993</v>
      </c>
      <c r="S209" s="497">
        <v>0</v>
      </c>
      <c r="T209" s="496">
        <v>0</v>
      </c>
      <c r="U209" s="496">
        <v>0</v>
      </c>
      <c r="V209" s="496">
        <v>0</v>
      </c>
      <c r="W209" s="496">
        <v>0</v>
      </c>
      <c r="X209" s="496">
        <v>0</v>
      </c>
      <c r="Y209" s="496">
        <v>0</v>
      </c>
      <c r="Z209" s="496">
        <v>0</v>
      </c>
      <c r="AA209" s="496">
        <v>0</v>
      </c>
    </row>
    <row r="210" spans="1:27" ht="15" x14ac:dyDescent="0.2">
      <c r="A210" s="383" t="s">
        <v>132</v>
      </c>
      <c r="B210" s="496">
        <v>2020</v>
      </c>
      <c r="C210" s="496">
        <v>1</v>
      </c>
      <c r="D210" s="496">
        <v>202001</v>
      </c>
      <c r="E210" s="383" t="s">
        <v>112</v>
      </c>
      <c r="F210" s="383" t="s">
        <v>115</v>
      </c>
      <c r="G210" s="383" t="s">
        <v>39</v>
      </c>
      <c r="H210" s="383" t="s">
        <v>40</v>
      </c>
      <c r="I210" s="383" t="s">
        <v>41</v>
      </c>
      <c r="J210" s="383" t="s">
        <v>186</v>
      </c>
      <c r="K210" s="383" t="s">
        <v>187</v>
      </c>
      <c r="L210" s="383" t="s">
        <v>188</v>
      </c>
      <c r="M210" s="496">
        <v>95</v>
      </c>
      <c r="N210" s="383" t="s">
        <v>51</v>
      </c>
      <c r="O210" s="383" t="s">
        <v>115</v>
      </c>
      <c r="P210" s="383" t="s">
        <v>72</v>
      </c>
      <c r="Q210" s="497">
        <v>265.69200000000001</v>
      </c>
      <c r="R210" s="497">
        <v>265.69200000000001</v>
      </c>
      <c r="S210" s="497">
        <v>0</v>
      </c>
      <c r="T210" s="496">
        <v>0</v>
      </c>
      <c r="U210" s="496">
        <v>0</v>
      </c>
      <c r="V210" s="496">
        <v>0</v>
      </c>
      <c r="W210" s="496">
        <v>0</v>
      </c>
      <c r="X210" s="496">
        <v>0</v>
      </c>
      <c r="Y210" s="496">
        <v>0</v>
      </c>
      <c r="Z210" s="496">
        <v>0</v>
      </c>
      <c r="AA210" s="496">
        <v>0</v>
      </c>
    </row>
    <row r="211" spans="1:27" ht="15" x14ac:dyDescent="0.2">
      <c r="A211" s="383" t="s">
        <v>132</v>
      </c>
      <c r="B211" s="496">
        <v>2020</v>
      </c>
      <c r="C211" s="496">
        <v>1</v>
      </c>
      <c r="D211" s="496">
        <v>202001</v>
      </c>
      <c r="E211" s="383" t="s">
        <v>112</v>
      </c>
      <c r="F211" s="383" t="s">
        <v>115</v>
      </c>
      <c r="G211" s="383" t="s">
        <v>39</v>
      </c>
      <c r="H211" s="383" t="s">
        <v>40</v>
      </c>
      <c r="I211" s="383" t="s">
        <v>41</v>
      </c>
      <c r="J211" s="383" t="s">
        <v>186</v>
      </c>
      <c r="K211" s="383" t="s">
        <v>187</v>
      </c>
      <c r="L211" s="383" t="s">
        <v>188</v>
      </c>
      <c r="M211" s="496">
        <v>95</v>
      </c>
      <c r="N211" s="383" t="s">
        <v>51</v>
      </c>
      <c r="O211" s="383" t="s">
        <v>115</v>
      </c>
      <c r="P211" s="383" t="s">
        <v>73</v>
      </c>
      <c r="Q211" s="497">
        <v>11491.64</v>
      </c>
      <c r="R211" s="497">
        <v>11502.89</v>
      </c>
      <c r="S211" s="497">
        <v>-11.25</v>
      </c>
      <c r="T211" s="496">
        <v>0</v>
      </c>
      <c r="U211" s="496">
        <v>0</v>
      </c>
      <c r="V211" s="496">
        <v>0</v>
      </c>
      <c r="W211" s="496">
        <v>0</v>
      </c>
      <c r="X211" s="496">
        <v>0</v>
      </c>
      <c r="Y211" s="496">
        <v>0</v>
      </c>
      <c r="Z211" s="496">
        <v>0</v>
      </c>
      <c r="AA211" s="496">
        <v>0</v>
      </c>
    </row>
    <row r="212" spans="1:27" ht="15" x14ac:dyDescent="0.2">
      <c r="A212" s="383" t="s">
        <v>132</v>
      </c>
      <c r="B212" s="496">
        <v>2020</v>
      </c>
      <c r="C212" s="496">
        <v>1</v>
      </c>
      <c r="D212" s="496">
        <v>202001</v>
      </c>
      <c r="E212" s="383" t="s">
        <v>112</v>
      </c>
      <c r="F212" s="383" t="s">
        <v>115</v>
      </c>
      <c r="G212" s="383" t="s">
        <v>39</v>
      </c>
      <c r="H212" s="383" t="s">
        <v>40</v>
      </c>
      <c r="I212" s="383" t="s">
        <v>41</v>
      </c>
      <c r="J212" s="383" t="s">
        <v>189</v>
      </c>
      <c r="K212" s="383" t="s">
        <v>161</v>
      </c>
      <c r="L212" s="383" t="s">
        <v>162</v>
      </c>
      <c r="M212" s="496">
        <v>95</v>
      </c>
      <c r="N212" s="383" t="s">
        <v>51</v>
      </c>
      <c r="O212" s="383" t="s">
        <v>115</v>
      </c>
      <c r="P212" s="383" t="s">
        <v>72</v>
      </c>
      <c r="Q212" s="497">
        <v>143.66200000000001</v>
      </c>
      <c r="R212" s="497">
        <v>143.66200000000001</v>
      </c>
      <c r="S212" s="497">
        <v>0</v>
      </c>
      <c r="T212" s="496">
        <v>0</v>
      </c>
      <c r="U212" s="496">
        <v>0</v>
      </c>
      <c r="V212" s="496">
        <v>0</v>
      </c>
      <c r="W212" s="496">
        <v>0</v>
      </c>
      <c r="X212" s="496">
        <v>0</v>
      </c>
      <c r="Y212" s="496">
        <v>0</v>
      </c>
      <c r="Z212" s="496">
        <v>0</v>
      </c>
      <c r="AA212" s="496">
        <v>0</v>
      </c>
    </row>
    <row r="213" spans="1:27" ht="15" x14ac:dyDescent="0.2">
      <c r="A213" s="383" t="s">
        <v>132</v>
      </c>
      <c r="B213" s="496">
        <v>2020</v>
      </c>
      <c r="C213" s="496">
        <v>1</v>
      </c>
      <c r="D213" s="496">
        <v>202001</v>
      </c>
      <c r="E213" s="383" t="s">
        <v>112</v>
      </c>
      <c r="F213" s="383" t="s">
        <v>115</v>
      </c>
      <c r="G213" s="383" t="s">
        <v>39</v>
      </c>
      <c r="H213" s="383" t="s">
        <v>40</v>
      </c>
      <c r="I213" s="383" t="s">
        <v>41</v>
      </c>
      <c r="J213" s="383" t="s">
        <v>115</v>
      </c>
      <c r="K213" s="383" t="s">
        <v>190</v>
      </c>
      <c r="L213" s="383" t="s">
        <v>191</v>
      </c>
      <c r="M213" s="496">
        <v>95</v>
      </c>
      <c r="N213" s="383" t="s">
        <v>51</v>
      </c>
      <c r="O213" s="383" t="s">
        <v>115</v>
      </c>
      <c r="P213" s="383" t="s">
        <v>72</v>
      </c>
      <c r="Q213" s="497">
        <v>126.315</v>
      </c>
      <c r="R213" s="497">
        <v>126.315</v>
      </c>
      <c r="S213" s="497">
        <v>0</v>
      </c>
      <c r="T213" s="496">
        <v>0</v>
      </c>
      <c r="U213" s="496">
        <v>0</v>
      </c>
      <c r="V213" s="496">
        <v>0</v>
      </c>
      <c r="W213" s="496">
        <v>0</v>
      </c>
      <c r="X213" s="496">
        <v>0</v>
      </c>
      <c r="Y213" s="496">
        <v>0</v>
      </c>
      <c r="Z213" s="496">
        <v>0</v>
      </c>
      <c r="AA213" s="496">
        <v>0</v>
      </c>
    </row>
    <row r="214" spans="1:27" ht="15" x14ac:dyDescent="0.2">
      <c r="A214" s="383" t="s">
        <v>132</v>
      </c>
      <c r="B214" s="496">
        <v>2020</v>
      </c>
      <c r="C214" s="496">
        <v>1</v>
      </c>
      <c r="D214" s="496">
        <v>202001</v>
      </c>
      <c r="E214" s="383" t="s">
        <v>112</v>
      </c>
      <c r="F214" s="383" t="s">
        <v>115</v>
      </c>
      <c r="G214" s="383" t="s">
        <v>39</v>
      </c>
      <c r="H214" s="383" t="s">
        <v>40</v>
      </c>
      <c r="I214" s="383" t="s">
        <v>43</v>
      </c>
      <c r="J214" s="383" t="s">
        <v>115</v>
      </c>
      <c r="K214" s="383" t="s">
        <v>133</v>
      </c>
      <c r="L214" s="383" t="s">
        <v>134</v>
      </c>
      <c r="M214" s="496">
        <v>83</v>
      </c>
      <c r="N214" s="383" t="s">
        <v>51</v>
      </c>
      <c r="O214" s="383" t="s">
        <v>115</v>
      </c>
      <c r="P214" s="383" t="s">
        <v>72</v>
      </c>
      <c r="Q214" s="497">
        <v>115659.38</v>
      </c>
      <c r="R214" s="497">
        <v>0</v>
      </c>
      <c r="S214" s="497">
        <v>115659.38</v>
      </c>
      <c r="T214" s="496">
        <v>0</v>
      </c>
      <c r="U214" s="496">
        <v>0</v>
      </c>
      <c r="V214" s="496">
        <v>0</v>
      </c>
      <c r="W214" s="496">
        <v>0</v>
      </c>
      <c r="X214" s="496">
        <v>0</v>
      </c>
      <c r="Y214" s="496">
        <v>0</v>
      </c>
      <c r="Z214" s="496">
        <v>0</v>
      </c>
      <c r="AA214" s="496">
        <v>0</v>
      </c>
    </row>
    <row r="215" spans="1:27" ht="15" x14ac:dyDescent="0.2">
      <c r="A215" s="383" t="s">
        <v>132</v>
      </c>
      <c r="B215" s="496">
        <v>2020</v>
      </c>
      <c r="C215" s="496">
        <v>1</v>
      </c>
      <c r="D215" s="496">
        <v>202001</v>
      </c>
      <c r="E215" s="383" t="s">
        <v>112</v>
      </c>
      <c r="F215" s="383" t="s">
        <v>115</v>
      </c>
      <c r="G215" s="383" t="s">
        <v>39</v>
      </c>
      <c r="H215" s="383" t="s">
        <v>40</v>
      </c>
      <c r="I215" s="383" t="s">
        <v>44</v>
      </c>
      <c r="J215" s="383" t="s">
        <v>115</v>
      </c>
      <c r="K215" s="383" t="s">
        <v>165</v>
      </c>
      <c r="L215" s="383" t="s">
        <v>166</v>
      </c>
      <c r="M215" s="496">
        <v>93</v>
      </c>
      <c r="N215" s="383" t="s">
        <v>51</v>
      </c>
      <c r="O215" s="383" t="s">
        <v>115</v>
      </c>
      <c r="P215" s="383" t="s">
        <v>71</v>
      </c>
      <c r="Q215" s="497">
        <v>2451.1289999999999</v>
      </c>
      <c r="R215" s="497">
        <v>2612.1089999999999</v>
      </c>
      <c r="S215" s="497">
        <v>-160.97999999999999</v>
      </c>
      <c r="T215" s="496">
        <v>0</v>
      </c>
      <c r="U215" s="496">
        <v>0</v>
      </c>
      <c r="V215" s="496">
        <v>0</v>
      </c>
      <c r="W215" s="496">
        <v>0</v>
      </c>
      <c r="X215" s="496">
        <v>0</v>
      </c>
      <c r="Y215" s="496">
        <v>0</v>
      </c>
      <c r="Z215" s="496">
        <v>0</v>
      </c>
      <c r="AA215" s="496">
        <v>0</v>
      </c>
    </row>
    <row r="216" spans="1:27" ht="15" x14ac:dyDescent="0.2">
      <c r="A216" s="383" t="s">
        <v>132</v>
      </c>
      <c r="B216" s="496">
        <v>2020</v>
      </c>
      <c r="C216" s="496">
        <v>1</v>
      </c>
      <c r="D216" s="496">
        <v>202001</v>
      </c>
      <c r="E216" s="383" t="s">
        <v>112</v>
      </c>
      <c r="F216" s="383" t="s">
        <v>115</v>
      </c>
      <c r="G216" s="383" t="s">
        <v>39</v>
      </c>
      <c r="H216" s="383" t="s">
        <v>40</v>
      </c>
      <c r="I216" s="383" t="s">
        <v>44</v>
      </c>
      <c r="J216" s="383" t="s">
        <v>115</v>
      </c>
      <c r="K216" s="383" t="s">
        <v>165</v>
      </c>
      <c r="L216" s="383" t="s">
        <v>166</v>
      </c>
      <c r="M216" s="496">
        <v>93</v>
      </c>
      <c r="N216" s="383" t="s">
        <v>51</v>
      </c>
      <c r="O216" s="383" t="s">
        <v>115</v>
      </c>
      <c r="P216" s="383" t="s">
        <v>72</v>
      </c>
      <c r="Q216" s="497">
        <v>-7154.8</v>
      </c>
      <c r="R216" s="497">
        <v>-7080.0839999999998</v>
      </c>
      <c r="S216" s="497">
        <v>-74.715999999999994</v>
      </c>
      <c r="T216" s="496">
        <v>0</v>
      </c>
      <c r="U216" s="496">
        <v>0</v>
      </c>
      <c r="V216" s="496">
        <v>0</v>
      </c>
      <c r="W216" s="496">
        <v>0</v>
      </c>
      <c r="X216" s="496">
        <v>0</v>
      </c>
      <c r="Y216" s="496">
        <v>0</v>
      </c>
      <c r="Z216" s="496">
        <v>0</v>
      </c>
      <c r="AA216" s="496">
        <v>0</v>
      </c>
    </row>
    <row r="217" spans="1:27" ht="15" x14ac:dyDescent="0.2">
      <c r="A217" s="383" t="s">
        <v>132</v>
      </c>
      <c r="B217" s="496">
        <v>2020</v>
      </c>
      <c r="C217" s="496">
        <v>1</v>
      </c>
      <c r="D217" s="496">
        <v>202001</v>
      </c>
      <c r="E217" s="383" t="s">
        <v>112</v>
      </c>
      <c r="F217" s="383" t="s">
        <v>115</v>
      </c>
      <c r="G217" s="383" t="s">
        <v>39</v>
      </c>
      <c r="H217" s="383" t="s">
        <v>40</v>
      </c>
      <c r="I217" s="383" t="s">
        <v>45</v>
      </c>
      <c r="J217" s="383" t="s">
        <v>115</v>
      </c>
      <c r="K217" s="383" t="s">
        <v>167</v>
      </c>
      <c r="L217" s="383" t="s">
        <v>168</v>
      </c>
      <c r="M217" s="496">
        <v>93</v>
      </c>
      <c r="N217" s="383" t="s">
        <v>51</v>
      </c>
      <c r="O217" s="383" t="s">
        <v>115</v>
      </c>
      <c r="P217" s="383" t="s">
        <v>72</v>
      </c>
      <c r="Q217" s="497">
        <v>100.795</v>
      </c>
      <c r="R217" s="497">
        <v>93.73</v>
      </c>
      <c r="S217" s="497">
        <v>7.06</v>
      </c>
      <c r="T217" s="496">
        <v>0</v>
      </c>
      <c r="U217" s="496">
        <v>0</v>
      </c>
      <c r="V217" s="496">
        <v>0</v>
      </c>
      <c r="W217" s="496">
        <v>0</v>
      </c>
      <c r="X217" s="496">
        <v>0</v>
      </c>
      <c r="Y217" s="496">
        <v>0</v>
      </c>
      <c r="Z217" s="496">
        <v>0</v>
      </c>
      <c r="AA217" s="496">
        <v>0</v>
      </c>
    </row>
    <row r="218" spans="1:27" ht="15" x14ac:dyDescent="0.2">
      <c r="A218" s="383" t="s">
        <v>132</v>
      </c>
      <c r="B218" s="496">
        <v>2020</v>
      </c>
      <c r="C218" s="496">
        <v>2</v>
      </c>
      <c r="D218" s="496">
        <v>202002</v>
      </c>
      <c r="E218" s="383" t="s">
        <v>112</v>
      </c>
      <c r="F218" s="383" t="s">
        <v>115</v>
      </c>
      <c r="G218" s="383" t="s">
        <v>13</v>
      </c>
      <c r="H218" s="383" t="s">
        <v>83</v>
      </c>
      <c r="I218" s="383" t="s">
        <v>15</v>
      </c>
      <c r="J218" s="383" t="s">
        <v>115</v>
      </c>
      <c r="K218" s="383" t="s">
        <v>118</v>
      </c>
      <c r="L218" s="383" t="s">
        <v>119</v>
      </c>
      <c r="M218" s="496">
        <v>78</v>
      </c>
      <c r="N218" s="383" t="s">
        <v>51</v>
      </c>
      <c r="O218" s="383" t="s">
        <v>115</v>
      </c>
      <c r="P218" s="383" t="s">
        <v>72</v>
      </c>
      <c r="Q218" s="497">
        <v>4451.3980000000001</v>
      </c>
      <c r="R218" s="497">
        <v>4316.3879999999999</v>
      </c>
      <c r="S218" s="497">
        <v>135.01</v>
      </c>
      <c r="T218" s="496">
        <v>0</v>
      </c>
      <c r="U218" s="496">
        <v>0</v>
      </c>
      <c r="V218" s="496">
        <v>0</v>
      </c>
      <c r="W218" s="496">
        <v>0</v>
      </c>
      <c r="X218" s="496">
        <v>0</v>
      </c>
      <c r="Y218" s="496">
        <v>0</v>
      </c>
      <c r="Z218" s="496">
        <v>0</v>
      </c>
      <c r="AA218" s="496">
        <v>0</v>
      </c>
    </row>
    <row r="219" spans="1:27" ht="15" x14ac:dyDescent="0.2">
      <c r="A219" s="383" t="s">
        <v>132</v>
      </c>
      <c r="B219" s="496">
        <v>2020</v>
      </c>
      <c r="C219" s="496">
        <v>2</v>
      </c>
      <c r="D219" s="496">
        <v>202002</v>
      </c>
      <c r="E219" s="383" t="s">
        <v>112</v>
      </c>
      <c r="F219" s="383" t="s">
        <v>115</v>
      </c>
      <c r="G219" s="383" t="s">
        <v>13</v>
      </c>
      <c r="H219" s="383" t="s">
        <v>83</v>
      </c>
      <c r="I219" s="383" t="s">
        <v>15</v>
      </c>
      <c r="J219" s="383" t="s">
        <v>115</v>
      </c>
      <c r="K219" s="383" t="s">
        <v>118</v>
      </c>
      <c r="L219" s="383" t="s">
        <v>119</v>
      </c>
      <c r="M219" s="496">
        <v>78</v>
      </c>
      <c r="N219" s="383" t="s">
        <v>51</v>
      </c>
      <c r="O219" s="383" t="s">
        <v>115</v>
      </c>
      <c r="P219" s="383" t="s">
        <v>73</v>
      </c>
      <c r="Q219" s="497">
        <v>709.6</v>
      </c>
      <c r="R219" s="497">
        <v>651.46</v>
      </c>
      <c r="S219" s="497">
        <v>58.14</v>
      </c>
      <c r="T219" s="496">
        <v>0</v>
      </c>
      <c r="U219" s="496">
        <v>0</v>
      </c>
      <c r="V219" s="496">
        <v>0</v>
      </c>
      <c r="W219" s="496">
        <v>0</v>
      </c>
      <c r="X219" s="496">
        <v>0</v>
      </c>
      <c r="Y219" s="496">
        <v>0</v>
      </c>
      <c r="Z219" s="496">
        <v>0</v>
      </c>
      <c r="AA219" s="496">
        <v>0</v>
      </c>
    </row>
    <row r="220" spans="1:27" ht="15" x14ac:dyDescent="0.2">
      <c r="A220" s="383" t="s">
        <v>132</v>
      </c>
      <c r="B220" s="496">
        <v>2020</v>
      </c>
      <c r="C220" s="496">
        <v>2</v>
      </c>
      <c r="D220" s="496">
        <v>202002</v>
      </c>
      <c r="E220" s="383" t="s">
        <v>112</v>
      </c>
      <c r="F220" s="383" t="s">
        <v>115</v>
      </c>
      <c r="G220" s="383" t="s">
        <v>13</v>
      </c>
      <c r="H220" s="383" t="s">
        <v>83</v>
      </c>
      <c r="I220" s="383" t="s">
        <v>15</v>
      </c>
      <c r="J220" s="383" t="s">
        <v>115</v>
      </c>
      <c r="K220" s="383" t="s">
        <v>118</v>
      </c>
      <c r="L220" s="383" t="s">
        <v>119</v>
      </c>
      <c r="M220" s="496">
        <v>78</v>
      </c>
      <c r="N220" s="383" t="s">
        <v>51</v>
      </c>
      <c r="O220" s="383" t="s">
        <v>115</v>
      </c>
      <c r="P220" s="383" t="s">
        <v>74</v>
      </c>
      <c r="Q220" s="497">
        <v>79261.990000000005</v>
      </c>
      <c r="R220" s="497">
        <v>56910.94</v>
      </c>
      <c r="S220" s="497">
        <v>22351.05</v>
      </c>
      <c r="T220" s="496">
        <v>0</v>
      </c>
      <c r="U220" s="496">
        <v>0</v>
      </c>
      <c r="V220" s="496">
        <v>0</v>
      </c>
      <c r="W220" s="496">
        <v>0</v>
      </c>
      <c r="X220" s="496">
        <v>0</v>
      </c>
      <c r="Y220" s="496">
        <v>0</v>
      </c>
      <c r="Z220" s="496">
        <v>0</v>
      </c>
      <c r="AA220" s="496">
        <v>0</v>
      </c>
    </row>
    <row r="221" spans="1:27" ht="15" x14ac:dyDescent="0.2">
      <c r="A221" s="383" t="s">
        <v>132</v>
      </c>
      <c r="B221" s="496">
        <v>2020</v>
      </c>
      <c r="C221" s="496">
        <v>2</v>
      </c>
      <c r="D221" s="496">
        <v>202002</v>
      </c>
      <c r="E221" s="383" t="s">
        <v>112</v>
      </c>
      <c r="F221" s="383" t="s">
        <v>115</v>
      </c>
      <c r="G221" s="383" t="s">
        <v>13</v>
      </c>
      <c r="H221" s="383" t="s">
        <v>83</v>
      </c>
      <c r="I221" s="383" t="s">
        <v>15</v>
      </c>
      <c r="J221" s="383" t="s">
        <v>115</v>
      </c>
      <c r="K221" s="383" t="s">
        <v>118</v>
      </c>
      <c r="L221" s="383" t="s">
        <v>119</v>
      </c>
      <c r="M221" s="496">
        <v>78</v>
      </c>
      <c r="N221" s="383" t="s">
        <v>51</v>
      </c>
      <c r="O221" s="383" t="s">
        <v>115</v>
      </c>
      <c r="P221" s="383" t="s">
        <v>77</v>
      </c>
      <c r="Q221" s="497">
        <v>4758.3710000000001</v>
      </c>
      <c r="R221" s="497">
        <v>1824.7090000000001</v>
      </c>
      <c r="S221" s="497">
        <v>2933.6619999999998</v>
      </c>
      <c r="T221" s="496">
        <v>0</v>
      </c>
      <c r="U221" s="496">
        <v>0</v>
      </c>
      <c r="V221" s="496">
        <v>0</v>
      </c>
      <c r="W221" s="496">
        <v>0</v>
      </c>
      <c r="X221" s="496">
        <v>0</v>
      </c>
      <c r="Y221" s="496">
        <v>0</v>
      </c>
      <c r="Z221" s="496">
        <v>0</v>
      </c>
      <c r="AA221" s="496">
        <v>0</v>
      </c>
    </row>
    <row r="222" spans="1:27" ht="15" x14ac:dyDescent="0.2">
      <c r="A222" s="383" t="s">
        <v>132</v>
      </c>
      <c r="B222" s="496">
        <v>2020</v>
      </c>
      <c r="C222" s="496">
        <v>2</v>
      </c>
      <c r="D222" s="496">
        <v>202002</v>
      </c>
      <c r="E222" s="383" t="s">
        <v>112</v>
      </c>
      <c r="F222" s="383" t="s">
        <v>115</v>
      </c>
      <c r="G222" s="383" t="s">
        <v>13</v>
      </c>
      <c r="H222" s="383" t="s">
        <v>83</v>
      </c>
      <c r="I222" s="383" t="s">
        <v>16</v>
      </c>
      <c r="J222" s="383" t="s">
        <v>115</v>
      </c>
      <c r="K222" s="383" t="s">
        <v>138</v>
      </c>
      <c r="L222" s="383" t="s">
        <v>139</v>
      </c>
      <c r="M222" s="496">
        <v>90</v>
      </c>
      <c r="N222" s="383" t="s">
        <v>51</v>
      </c>
      <c r="O222" s="383" t="s">
        <v>115</v>
      </c>
      <c r="P222" s="383" t="s">
        <v>72</v>
      </c>
      <c r="Q222" s="497">
        <v>78.971000000000004</v>
      </c>
      <c r="R222" s="497">
        <v>69.150000000000006</v>
      </c>
      <c r="S222" s="497">
        <v>9.82</v>
      </c>
      <c r="T222" s="496">
        <v>0</v>
      </c>
      <c r="U222" s="496">
        <v>0</v>
      </c>
      <c r="V222" s="496">
        <v>0</v>
      </c>
      <c r="W222" s="496">
        <v>0</v>
      </c>
      <c r="X222" s="496">
        <v>0</v>
      </c>
      <c r="Y222" s="496">
        <v>0</v>
      </c>
      <c r="Z222" s="496">
        <v>0</v>
      </c>
      <c r="AA222" s="496">
        <v>0</v>
      </c>
    </row>
    <row r="223" spans="1:27" ht="15" x14ac:dyDescent="0.2">
      <c r="A223" s="383" t="s">
        <v>132</v>
      </c>
      <c r="B223" s="496">
        <v>2020</v>
      </c>
      <c r="C223" s="496">
        <v>2</v>
      </c>
      <c r="D223" s="496">
        <v>202002</v>
      </c>
      <c r="E223" s="383" t="s">
        <v>112</v>
      </c>
      <c r="F223" s="383" t="s">
        <v>115</v>
      </c>
      <c r="G223" s="383" t="s">
        <v>13</v>
      </c>
      <c r="H223" s="383" t="s">
        <v>83</v>
      </c>
      <c r="I223" s="383" t="s">
        <v>17</v>
      </c>
      <c r="J223" s="383" t="s">
        <v>115</v>
      </c>
      <c r="K223" s="383" t="s">
        <v>140</v>
      </c>
      <c r="L223" s="383" t="s">
        <v>141</v>
      </c>
      <c r="M223" s="496">
        <v>100</v>
      </c>
      <c r="N223" s="383" t="s">
        <v>51</v>
      </c>
      <c r="O223" s="383" t="s">
        <v>115</v>
      </c>
      <c r="P223" s="383" t="s">
        <v>72</v>
      </c>
      <c r="Q223" s="497">
        <v>17645.942999999999</v>
      </c>
      <c r="R223" s="497">
        <v>17645.942999999999</v>
      </c>
      <c r="S223" s="497">
        <v>0</v>
      </c>
      <c r="T223" s="496">
        <v>0</v>
      </c>
      <c r="U223" s="496">
        <v>0</v>
      </c>
      <c r="V223" s="496">
        <v>0</v>
      </c>
      <c r="W223" s="496">
        <v>0</v>
      </c>
      <c r="X223" s="496">
        <v>0</v>
      </c>
      <c r="Y223" s="496">
        <v>0</v>
      </c>
      <c r="Z223" s="496">
        <v>0</v>
      </c>
      <c r="AA223" s="496">
        <v>0</v>
      </c>
    </row>
    <row r="224" spans="1:27" ht="15" x14ac:dyDescent="0.2">
      <c r="A224" s="383" t="s">
        <v>132</v>
      </c>
      <c r="B224" s="496">
        <v>2020</v>
      </c>
      <c r="C224" s="496">
        <v>2</v>
      </c>
      <c r="D224" s="496">
        <v>202002</v>
      </c>
      <c r="E224" s="383" t="s">
        <v>112</v>
      </c>
      <c r="F224" s="383" t="s">
        <v>115</v>
      </c>
      <c r="G224" s="383" t="s">
        <v>13</v>
      </c>
      <c r="H224" s="383" t="s">
        <v>83</v>
      </c>
      <c r="I224" s="383" t="s">
        <v>17</v>
      </c>
      <c r="J224" s="383" t="s">
        <v>115</v>
      </c>
      <c r="K224" s="383" t="s">
        <v>140</v>
      </c>
      <c r="L224" s="383" t="s">
        <v>141</v>
      </c>
      <c r="M224" s="496">
        <v>100</v>
      </c>
      <c r="N224" s="383" t="s">
        <v>51</v>
      </c>
      <c r="O224" s="383" t="s">
        <v>115</v>
      </c>
      <c r="P224" s="383" t="s">
        <v>76</v>
      </c>
      <c r="Q224" s="497">
        <v>84538.04</v>
      </c>
      <c r="R224" s="497">
        <v>84538.04</v>
      </c>
      <c r="S224" s="497">
        <v>0</v>
      </c>
      <c r="T224" s="496">
        <v>0</v>
      </c>
      <c r="U224" s="496">
        <v>0</v>
      </c>
      <c r="V224" s="496">
        <v>0</v>
      </c>
      <c r="W224" s="496">
        <v>0</v>
      </c>
      <c r="X224" s="496">
        <v>0</v>
      </c>
      <c r="Y224" s="496">
        <v>0</v>
      </c>
      <c r="Z224" s="496">
        <v>0</v>
      </c>
      <c r="AA224" s="496">
        <v>0</v>
      </c>
    </row>
    <row r="225" spans="1:27" ht="15" x14ac:dyDescent="0.2">
      <c r="A225" s="383" t="s">
        <v>132</v>
      </c>
      <c r="B225" s="496">
        <v>2020</v>
      </c>
      <c r="C225" s="496">
        <v>2</v>
      </c>
      <c r="D225" s="496">
        <v>202002</v>
      </c>
      <c r="E225" s="383" t="s">
        <v>112</v>
      </c>
      <c r="F225" s="383" t="s">
        <v>115</v>
      </c>
      <c r="G225" s="383" t="s">
        <v>13</v>
      </c>
      <c r="H225" s="383" t="s">
        <v>83</v>
      </c>
      <c r="I225" s="383" t="s">
        <v>17</v>
      </c>
      <c r="J225" s="383" t="s">
        <v>115</v>
      </c>
      <c r="K225" s="383" t="s">
        <v>140</v>
      </c>
      <c r="L225" s="383" t="s">
        <v>141</v>
      </c>
      <c r="M225" s="496">
        <v>100</v>
      </c>
      <c r="N225" s="383" t="s">
        <v>51</v>
      </c>
      <c r="O225" s="383" t="s">
        <v>115</v>
      </c>
      <c r="P225" s="383" t="s">
        <v>77</v>
      </c>
      <c r="Q225" s="497">
        <v>8370</v>
      </c>
      <c r="R225" s="497">
        <v>8370</v>
      </c>
      <c r="S225" s="497">
        <v>0</v>
      </c>
      <c r="T225" s="496">
        <v>0</v>
      </c>
      <c r="U225" s="496">
        <v>0</v>
      </c>
      <c r="V225" s="496">
        <v>0</v>
      </c>
      <c r="W225" s="496">
        <v>0</v>
      </c>
      <c r="X225" s="496">
        <v>0</v>
      </c>
      <c r="Y225" s="496">
        <v>0</v>
      </c>
      <c r="Z225" s="496">
        <v>0</v>
      </c>
      <c r="AA225" s="496">
        <v>0</v>
      </c>
    </row>
    <row r="226" spans="1:27" ht="15" x14ac:dyDescent="0.2">
      <c r="A226" s="383" t="s">
        <v>132</v>
      </c>
      <c r="B226" s="496">
        <v>2020</v>
      </c>
      <c r="C226" s="496">
        <v>2</v>
      </c>
      <c r="D226" s="496">
        <v>202002</v>
      </c>
      <c r="E226" s="383" t="s">
        <v>112</v>
      </c>
      <c r="F226" s="383" t="s">
        <v>115</v>
      </c>
      <c r="G226" s="383" t="s">
        <v>13</v>
      </c>
      <c r="H226" s="383" t="s">
        <v>83</v>
      </c>
      <c r="I226" s="383" t="s">
        <v>18</v>
      </c>
      <c r="J226" s="383" t="s">
        <v>115</v>
      </c>
      <c r="K226" s="383" t="s">
        <v>142</v>
      </c>
      <c r="L226" s="383" t="s">
        <v>143</v>
      </c>
      <c r="M226" s="496">
        <v>100</v>
      </c>
      <c r="N226" s="383" t="s">
        <v>51</v>
      </c>
      <c r="O226" s="383" t="s">
        <v>115</v>
      </c>
      <c r="P226" s="383" t="s">
        <v>72</v>
      </c>
      <c r="Q226" s="497">
        <v>466.41800000000001</v>
      </c>
      <c r="R226" s="497">
        <v>466.41800000000001</v>
      </c>
      <c r="S226" s="497">
        <v>0</v>
      </c>
      <c r="T226" s="496">
        <v>0</v>
      </c>
      <c r="U226" s="496">
        <v>0</v>
      </c>
      <c r="V226" s="496">
        <v>0</v>
      </c>
      <c r="W226" s="496">
        <v>0</v>
      </c>
      <c r="X226" s="496">
        <v>0</v>
      </c>
      <c r="Y226" s="496">
        <v>0</v>
      </c>
      <c r="Z226" s="496">
        <v>0</v>
      </c>
      <c r="AA226" s="496">
        <v>0</v>
      </c>
    </row>
    <row r="227" spans="1:27" ht="15" x14ac:dyDescent="0.2">
      <c r="A227" s="383" t="s">
        <v>132</v>
      </c>
      <c r="B227" s="496">
        <v>2020</v>
      </c>
      <c r="C227" s="496">
        <v>2</v>
      </c>
      <c r="D227" s="496">
        <v>202002</v>
      </c>
      <c r="E227" s="383" t="s">
        <v>112</v>
      </c>
      <c r="F227" s="383" t="s">
        <v>115</v>
      </c>
      <c r="G227" s="383" t="s">
        <v>13</v>
      </c>
      <c r="H227" s="383" t="s">
        <v>83</v>
      </c>
      <c r="I227" s="383" t="s">
        <v>19</v>
      </c>
      <c r="J227" s="383" t="s">
        <v>169</v>
      </c>
      <c r="K227" s="383" t="s">
        <v>144</v>
      </c>
      <c r="L227" s="383" t="s">
        <v>145</v>
      </c>
      <c r="M227" s="496">
        <v>95</v>
      </c>
      <c r="N227" s="383" t="s">
        <v>51</v>
      </c>
      <c r="O227" s="383" t="s">
        <v>115</v>
      </c>
      <c r="P227" s="383" t="s">
        <v>72</v>
      </c>
      <c r="Q227" s="497">
        <v>2235.81</v>
      </c>
      <c r="R227" s="497">
        <v>2125.6579999999999</v>
      </c>
      <c r="S227" s="497">
        <v>110.13</v>
      </c>
      <c r="T227" s="496">
        <v>0</v>
      </c>
      <c r="U227" s="496">
        <v>0</v>
      </c>
      <c r="V227" s="496">
        <v>0</v>
      </c>
      <c r="W227" s="496">
        <v>0</v>
      </c>
      <c r="X227" s="496">
        <v>0</v>
      </c>
      <c r="Y227" s="496">
        <v>0</v>
      </c>
      <c r="Z227" s="496">
        <v>0</v>
      </c>
      <c r="AA227" s="496">
        <v>0</v>
      </c>
    </row>
    <row r="228" spans="1:27" ht="15" x14ac:dyDescent="0.2">
      <c r="A228" s="383" t="s">
        <v>132</v>
      </c>
      <c r="B228" s="496">
        <v>2020</v>
      </c>
      <c r="C228" s="496">
        <v>2</v>
      </c>
      <c r="D228" s="496">
        <v>202002</v>
      </c>
      <c r="E228" s="383" t="s">
        <v>112</v>
      </c>
      <c r="F228" s="383" t="s">
        <v>115</v>
      </c>
      <c r="G228" s="383" t="s">
        <v>13</v>
      </c>
      <c r="H228" s="383" t="s">
        <v>83</v>
      </c>
      <c r="I228" s="383" t="s">
        <v>20</v>
      </c>
      <c r="J228" s="383" t="s">
        <v>115</v>
      </c>
      <c r="K228" s="383" t="s">
        <v>146</v>
      </c>
      <c r="L228" s="383" t="s">
        <v>147</v>
      </c>
      <c r="M228" s="496">
        <v>14</v>
      </c>
      <c r="N228" s="383" t="s">
        <v>51</v>
      </c>
      <c r="O228" s="383" t="s">
        <v>115</v>
      </c>
      <c r="P228" s="383" t="s">
        <v>72</v>
      </c>
      <c r="Q228" s="497">
        <v>1531.3589999999999</v>
      </c>
      <c r="R228" s="497">
        <v>1362.095</v>
      </c>
      <c r="S228" s="497">
        <v>169.26</v>
      </c>
      <c r="T228" s="496">
        <v>0</v>
      </c>
      <c r="U228" s="496">
        <v>0</v>
      </c>
      <c r="V228" s="496">
        <v>0</v>
      </c>
      <c r="W228" s="496">
        <v>0</v>
      </c>
      <c r="X228" s="496">
        <v>0</v>
      </c>
      <c r="Y228" s="496">
        <v>0</v>
      </c>
      <c r="Z228" s="496">
        <v>0</v>
      </c>
      <c r="AA228" s="496">
        <v>0</v>
      </c>
    </row>
    <row r="229" spans="1:27" ht="15" x14ac:dyDescent="0.2">
      <c r="A229" s="383" t="s">
        <v>132</v>
      </c>
      <c r="B229" s="496">
        <v>2020</v>
      </c>
      <c r="C229" s="496">
        <v>2</v>
      </c>
      <c r="D229" s="496">
        <v>202002</v>
      </c>
      <c r="E229" s="383" t="s">
        <v>112</v>
      </c>
      <c r="F229" s="383" t="s">
        <v>115</v>
      </c>
      <c r="G229" s="383" t="s">
        <v>13</v>
      </c>
      <c r="H229" s="383" t="s">
        <v>83</v>
      </c>
      <c r="I229" s="383" t="s">
        <v>21</v>
      </c>
      <c r="J229" s="383" t="s">
        <v>115</v>
      </c>
      <c r="K229" s="383" t="s">
        <v>148</v>
      </c>
      <c r="L229" s="383" t="s">
        <v>149</v>
      </c>
      <c r="M229" s="496">
        <v>88</v>
      </c>
      <c r="N229" s="383" t="s">
        <v>51</v>
      </c>
      <c r="O229" s="383" t="s">
        <v>115</v>
      </c>
      <c r="P229" s="383" t="s">
        <v>72</v>
      </c>
      <c r="Q229" s="497">
        <v>5294.8860000000004</v>
      </c>
      <c r="R229" s="497">
        <v>3898.9749999999999</v>
      </c>
      <c r="S229" s="497">
        <v>1395.9110000000001</v>
      </c>
      <c r="T229" s="496">
        <v>0</v>
      </c>
      <c r="U229" s="496">
        <v>0</v>
      </c>
      <c r="V229" s="496">
        <v>0</v>
      </c>
      <c r="W229" s="496">
        <v>0</v>
      </c>
      <c r="X229" s="496">
        <v>0</v>
      </c>
      <c r="Y229" s="496">
        <v>0</v>
      </c>
      <c r="Z229" s="496">
        <v>0</v>
      </c>
      <c r="AA229" s="496">
        <v>0</v>
      </c>
    </row>
    <row r="230" spans="1:27" ht="15" x14ac:dyDescent="0.2">
      <c r="A230" s="383" t="s">
        <v>132</v>
      </c>
      <c r="B230" s="496">
        <v>2020</v>
      </c>
      <c r="C230" s="496">
        <v>2</v>
      </c>
      <c r="D230" s="496">
        <v>202002</v>
      </c>
      <c r="E230" s="383" t="s">
        <v>112</v>
      </c>
      <c r="F230" s="383" t="s">
        <v>115</v>
      </c>
      <c r="G230" s="383" t="s">
        <v>13</v>
      </c>
      <c r="H230" s="383" t="s">
        <v>83</v>
      </c>
      <c r="I230" s="383" t="s">
        <v>21</v>
      </c>
      <c r="J230" s="383" t="s">
        <v>115</v>
      </c>
      <c r="K230" s="383" t="s">
        <v>148</v>
      </c>
      <c r="L230" s="383" t="s">
        <v>149</v>
      </c>
      <c r="M230" s="496">
        <v>88</v>
      </c>
      <c r="N230" s="383" t="s">
        <v>51</v>
      </c>
      <c r="O230" s="383" t="s">
        <v>115</v>
      </c>
      <c r="P230" s="383" t="s">
        <v>75</v>
      </c>
      <c r="Q230" s="497">
        <v>2311.23</v>
      </c>
      <c r="R230" s="497">
        <v>1100.8800000000001</v>
      </c>
      <c r="S230" s="497">
        <v>1210.3499999999999</v>
      </c>
      <c r="T230" s="496">
        <v>0</v>
      </c>
      <c r="U230" s="496">
        <v>0</v>
      </c>
      <c r="V230" s="496">
        <v>0</v>
      </c>
      <c r="W230" s="496">
        <v>0</v>
      </c>
      <c r="X230" s="496">
        <v>0</v>
      </c>
      <c r="Y230" s="496">
        <v>0</v>
      </c>
      <c r="Z230" s="496">
        <v>0</v>
      </c>
      <c r="AA230" s="496">
        <v>0</v>
      </c>
    </row>
    <row r="231" spans="1:27" ht="15" x14ac:dyDescent="0.2">
      <c r="A231" s="383" t="s">
        <v>132</v>
      </c>
      <c r="B231" s="496">
        <v>2020</v>
      </c>
      <c r="C231" s="496">
        <v>2</v>
      </c>
      <c r="D231" s="496">
        <v>202002</v>
      </c>
      <c r="E231" s="383" t="s">
        <v>112</v>
      </c>
      <c r="F231" s="383" t="s">
        <v>115</v>
      </c>
      <c r="G231" s="383" t="s">
        <v>13</v>
      </c>
      <c r="H231" s="383" t="s">
        <v>83</v>
      </c>
      <c r="I231" s="383" t="s">
        <v>22</v>
      </c>
      <c r="J231" s="383" t="s">
        <v>115</v>
      </c>
      <c r="K231" s="383" t="s">
        <v>150</v>
      </c>
      <c r="L231" s="383" t="s">
        <v>151</v>
      </c>
      <c r="M231" s="496">
        <v>68</v>
      </c>
      <c r="N231" s="383" t="s">
        <v>51</v>
      </c>
      <c r="O231" s="383" t="s">
        <v>115</v>
      </c>
      <c r="P231" s="383" t="s">
        <v>72</v>
      </c>
      <c r="Q231" s="497">
        <v>38443.521000000001</v>
      </c>
      <c r="R231" s="497">
        <v>25678.98</v>
      </c>
      <c r="S231" s="497">
        <v>12764.54</v>
      </c>
      <c r="T231" s="496">
        <v>0</v>
      </c>
      <c r="U231" s="496">
        <v>0</v>
      </c>
      <c r="V231" s="496">
        <v>0</v>
      </c>
      <c r="W231" s="496">
        <v>0</v>
      </c>
      <c r="X231" s="496">
        <v>0</v>
      </c>
      <c r="Y231" s="496">
        <v>0</v>
      </c>
      <c r="Z231" s="496">
        <v>0</v>
      </c>
      <c r="AA231" s="496">
        <v>0</v>
      </c>
    </row>
    <row r="232" spans="1:27" ht="15" x14ac:dyDescent="0.2">
      <c r="A232" s="383" t="s">
        <v>132</v>
      </c>
      <c r="B232" s="496">
        <v>2020</v>
      </c>
      <c r="C232" s="496">
        <v>2</v>
      </c>
      <c r="D232" s="496">
        <v>202002</v>
      </c>
      <c r="E232" s="383" t="s">
        <v>112</v>
      </c>
      <c r="F232" s="383" t="s">
        <v>115</v>
      </c>
      <c r="G232" s="383" t="s">
        <v>13</v>
      </c>
      <c r="H232" s="383" t="s">
        <v>83</v>
      </c>
      <c r="I232" s="383" t="s">
        <v>22</v>
      </c>
      <c r="J232" s="383" t="s">
        <v>115</v>
      </c>
      <c r="K232" s="383" t="s">
        <v>150</v>
      </c>
      <c r="L232" s="383" t="s">
        <v>151</v>
      </c>
      <c r="M232" s="496">
        <v>68</v>
      </c>
      <c r="N232" s="383" t="s">
        <v>51</v>
      </c>
      <c r="O232" s="383" t="s">
        <v>115</v>
      </c>
      <c r="P232" s="383" t="s">
        <v>75</v>
      </c>
      <c r="Q232" s="497">
        <v>84735.13</v>
      </c>
      <c r="R232" s="497">
        <v>20552.939999999999</v>
      </c>
      <c r="S232" s="497">
        <v>64182.19</v>
      </c>
      <c r="T232" s="496">
        <v>0</v>
      </c>
      <c r="U232" s="496">
        <v>0</v>
      </c>
      <c r="V232" s="496">
        <v>0</v>
      </c>
      <c r="W232" s="496">
        <v>0</v>
      </c>
      <c r="X232" s="496">
        <v>0</v>
      </c>
      <c r="Y232" s="496">
        <v>0</v>
      </c>
      <c r="Z232" s="496">
        <v>0</v>
      </c>
      <c r="AA232" s="496">
        <v>0</v>
      </c>
    </row>
    <row r="233" spans="1:27" ht="15" x14ac:dyDescent="0.2">
      <c r="A233" s="383" t="s">
        <v>132</v>
      </c>
      <c r="B233" s="496">
        <v>2020</v>
      </c>
      <c r="C233" s="496">
        <v>2</v>
      </c>
      <c r="D233" s="496">
        <v>202002</v>
      </c>
      <c r="E233" s="383" t="s">
        <v>112</v>
      </c>
      <c r="F233" s="383" t="s">
        <v>115</v>
      </c>
      <c r="G233" s="383" t="s">
        <v>13</v>
      </c>
      <c r="H233" s="383" t="s">
        <v>84</v>
      </c>
      <c r="I233" s="383" t="s">
        <v>25</v>
      </c>
      <c r="J233" s="383" t="s">
        <v>115</v>
      </c>
      <c r="K233" s="383" t="s">
        <v>152</v>
      </c>
      <c r="L233" s="383" t="s">
        <v>153</v>
      </c>
      <c r="M233" s="496">
        <v>95</v>
      </c>
      <c r="N233" s="383" t="s">
        <v>51</v>
      </c>
      <c r="O233" s="383" t="s">
        <v>115</v>
      </c>
      <c r="P233" s="383" t="s">
        <v>72</v>
      </c>
      <c r="Q233" s="497">
        <v>7443.1260000000002</v>
      </c>
      <c r="R233" s="497">
        <v>7364.3760000000002</v>
      </c>
      <c r="S233" s="497">
        <v>78.75</v>
      </c>
      <c r="T233" s="496">
        <v>0</v>
      </c>
      <c r="U233" s="496">
        <v>0</v>
      </c>
      <c r="V233" s="496">
        <v>0</v>
      </c>
      <c r="W233" s="496">
        <v>0</v>
      </c>
      <c r="X233" s="496">
        <v>0</v>
      </c>
      <c r="Y233" s="496">
        <v>0</v>
      </c>
      <c r="Z233" s="496">
        <v>0</v>
      </c>
      <c r="AA233" s="496">
        <v>0</v>
      </c>
    </row>
    <row r="234" spans="1:27" ht="15" x14ac:dyDescent="0.2">
      <c r="A234" s="383" t="s">
        <v>132</v>
      </c>
      <c r="B234" s="496">
        <v>2020</v>
      </c>
      <c r="C234" s="496">
        <v>2</v>
      </c>
      <c r="D234" s="496">
        <v>202002</v>
      </c>
      <c r="E234" s="383" t="s">
        <v>112</v>
      </c>
      <c r="F234" s="383" t="s">
        <v>115</v>
      </c>
      <c r="G234" s="383" t="s">
        <v>13</v>
      </c>
      <c r="H234" s="383" t="s">
        <v>84</v>
      </c>
      <c r="I234" s="383" t="s">
        <v>25</v>
      </c>
      <c r="J234" s="383" t="s">
        <v>115</v>
      </c>
      <c r="K234" s="383" t="s">
        <v>152</v>
      </c>
      <c r="L234" s="383" t="s">
        <v>153</v>
      </c>
      <c r="M234" s="496">
        <v>95</v>
      </c>
      <c r="N234" s="383" t="s">
        <v>51</v>
      </c>
      <c r="O234" s="383" t="s">
        <v>115</v>
      </c>
      <c r="P234" s="383" t="s">
        <v>73</v>
      </c>
      <c r="Q234" s="497">
        <v>-2.2450000000000001</v>
      </c>
      <c r="R234" s="497">
        <v>6.51</v>
      </c>
      <c r="S234" s="497">
        <v>-8.76</v>
      </c>
      <c r="T234" s="496">
        <v>0</v>
      </c>
      <c r="U234" s="496">
        <v>0</v>
      </c>
      <c r="V234" s="496">
        <v>0</v>
      </c>
      <c r="W234" s="496">
        <v>0</v>
      </c>
      <c r="X234" s="496">
        <v>0</v>
      </c>
      <c r="Y234" s="496">
        <v>0</v>
      </c>
      <c r="Z234" s="496">
        <v>0</v>
      </c>
      <c r="AA234" s="496">
        <v>0</v>
      </c>
    </row>
    <row r="235" spans="1:27" ht="15" x14ac:dyDescent="0.2">
      <c r="A235" s="383" t="s">
        <v>132</v>
      </c>
      <c r="B235" s="496">
        <v>2020</v>
      </c>
      <c r="C235" s="496">
        <v>2</v>
      </c>
      <c r="D235" s="496">
        <v>202002</v>
      </c>
      <c r="E235" s="383" t="s">
        <v>112</v>
      </c>
      <c r="F235" s="383" t="s">
        <v>115</v>
      </c>
      <c r="G235" s="383" t="s">
        <v>13</v>
      </c>
      <c r="H235" s="383" t="s">
        <v>84</v>
      </c>
      <c r="I235" s="383" t="s">
        <v>25</v>
      </c>
      <c r="J235" s="383" t="s">
        <v>115</v>
      </c>
      <c r="K235" s="383" t="s">
        <v>152</v>
      </c>
      <c r="L235" s="383" t="s">
        <v>153</v>
      </c>
      <c r="M235" s="496">
        <v>95</v>
      </c>
      <c r="N235" s="383" t="s">
        <v>51</v>
      </c>
      <c r="O235" s="383" t="s">
        <v>115</v>
      </c>
      <c r="P235" s="383" t="s">
        <v>74</v>
      </c>
      <c r="Q235" s="497">
        <v>150958.21</v>
      </c>
      <c r="R235" s="497">
        <v>148218.21</v>
      </c>
      <c r="S235" s="497">
        <v>2740</v>
      </c>
      <c r="T235" s="496">
        <v>0</v>
      </c>
      <c r="U235" s="496">
        <v>0</v>
      </c>
      <c r="V235" s="496">
        <v>0</v>
      </c>
      <c r="W235" s="496">
        <v>0</v>
      </c>
      <c r="X235" s="496">
        <v>0</v>
      </c>
      <c r="Y235" s="496">
        <v>0</v>
      </c>
      <c r="Z235" s="496">
        <v>0</v>
      </c>
      <c r="AA235" s="496">
        <v>0</v>
      </c>
    </row>
    <row r="236" spans="1:27" ht="15" x14ac:dyDescent="0.2">
      <c r="A236" s="383" t="s">
        <v>132</v>
      </c>
      <c r="B236" s="496">
        <v>2020</v>
      </c>
      <c r="C236" s="496">
        <v>2</v>
      </c>
      <c r="D236" s="496">
        <v>202002</v>
      </c>
      <c r="E236" s="383" t="s">
        <v>112</v>
      </c>
      <c r="F236" s="383" t="s">
        <v>115</v>
      </c>
      <c r="G236" s="383" t="s">
        <v>13</v>
      </c>
      <c r="H236" s="383" t="s">
        <v>84</v>
      </c>
      <c r="I236" s="383" t="s">
        <v>25</v>
      </c>
      <c r="J236" s="383" t="s">
        <v>115</v>
      </c>
      <c r="K236" s="383" t="s">
        <v>152</v>
      </c>
      <c r="L236" s="383" t="s">
        <v>153</v>
      </c>
      <c r="M236" s="496">
        <v>95</v>
      </c>
      <c r="N236" s="383" t="s">
        <v>51</v>
      </c>
      <c r="O236" s="383" t="s">
        <v>115</v>
      </c>
      <c r="P236" s="383" t="s">
        <v>77</v>
      </c>
      <c r="Q236" s="497">
        <v>662.66200000000003</v>
      </c>
      <c r="R236" s="497">
        <v>403.36200000000002</v>
      </c>
      <c r="S236" s="497">
        <v>259.3</v>
      </c>
      <c r="T236" s="496">
        <v>0</v>
      </c>
      <c r="U236" s="496">
        <v>0</v>
      </c>
      <c r="V236" s="496">
        <v>0</v>
      </c>
      <c r="W236" s="496">
        <v>0</v>
      </c>
      <c r="X236" s="496">
        <v>0</v>
      </c>
      <c r="Y236" s="496">
        <v>0</v>
      </c>
      <c r="Z236" s="496">
        <v>0</v>
      </c>
      <c r="AA236" s="496">
        <v>0</v>
      </c>
    </row>
    <row r="237" spans="1:27" ht="15" x14ac:dyDescent="0.2">
      <c r="A237" s="383" t="s">
        <v>132</v>
      </c>
      <c r="B237" s="496">
        <v>2020</v>
      </c>
      <c r="C237" s="496">
        <v>2</v>
      </c>
      <c r="D237" s="496">
        <v>202002</v>
      </c>
      <c r="E237" s="383" t="s">
        <v>112</v>
      </c>
      <c r="F237" s="383" t="s">
        <v>115</v>
      </c>
      <c r="G237" s="383" t="s">
        <v>13</v>
      </c>
      <c r="H237" s="383" t="s">
        <v>84</v>
      </c>
      <c r="I237" s="383" t="s">
        <v>25</v>
      </c>
      <c r="J237" s="383" t="s">
        <v>115</v>
      </c>
      <c r="K237" s="383" t="s">
        <v>170</v>
      </c>
      <c r="L237" s="383" t="s">
        <v>171</v>
      </c>
      <c r="M237" s="496">
        <v>95</v>
      </c>
      <c r="N237" s="383" t="s">
        <v>51</v>
      </c>
      <c r="O237" s="383" t="s">
        <v>115</v>
      </c>
      <c r="P237" s="383" t="s">
        <v>72</v>
      </c>
      <c r="Q237" s="497">
        <v>0</v>
      </c>
      <c r="R237" s="497">
        <v>0</v>
      </c>
      <c r="S237" s="497">
        <v>0</v>
      </c>
      <c r="T237" s="496">
        <v>0</v>
      </c>
      <c r="U237" s="496">
        <v>0</v>
      </c>
      <c r="V237" s="496">
        <v>0</v>
      </c>
      <c r="W237" s="496">
        <v>0</v>
      </c>
      <c r="X237" s="496">
        <v>0</v>
      </c>
      <c r="Y237" s="496">
        <v>0</v>
      </c>
      <c r="Z237" s="496">
        <v>0</v>
      </c>
      <c r="AA237" s="496">
        <v>0</v>
      </c>
    </row>
    <row r="238" spans="1:27" ht="15" x14ac:dyDescent="0.2">
      <c r="A238" s="383" t="s">
        <v>132</v>
      </c>
      <c r="B238" s="496">
        <v>2020</v>
      </c>
      <c r="C238" s="496">
        <v>2</v>
      </c>
      <c r="D238" s="496">
        <v>202002</v>
      </c>
      <c r="E238" s="383" t="s">
        <v>112</v>
      </c>
      <c r="F238" s="383" t="s">
        <v>115</v>
      </c>
      <c r="G238" s="383" t="s">
        <v>13</v>
      </c>
      <c r="H238" s="383" t="s">
        <v>84</v>
      </c>
      <c r="I238" s="383" t="s">
        <v>26</v>
      </c>
      <c r="J238" s="383" t="s">
        <v>115</v>
      </c>
      <c r="K238" s="383" t="s">
        <v>154</v>
      </c>
      <c r="L238" s="383" t="s">
        <v>155</v>
      </c>
      <c r="M238" s="496">
        <v>100</v>
      </c>
      <c r="N238" s="383" t="s">
        <v>51</v>
      </c>
      <c r="O238" s="383" t="s">
        <v>115</v>
      </c>
      <c r="P238" s="383" t="s">
        <v>72</v>
      </c>
      <c r="Q238" s="497">
        <v>510.745</v>
      </c>
      <c r="R238" s="497">
        <v>510.745</v>
      </c>
      <c r="S238" s="497">
        <v>0</v>
      </c>
      <c r="T238" s="496">
        <v>0</v>
      </c>
      <c r="U238" s="496">
        <v>0</v>
      </c>
      <c r="V238" s="496">
        <v>0</v>
      </c>
      <c r="W238" s="496">
        <v>0</v>
      </c>
      <c r="X238" s="496">
        <v>0</v>
      </c>
      <c r="Y238" s="496">
        <v>0</v>
      </c>
      <c r="Z238" s="496">
        <v>0</v>
      </c>
      <c r="AA238" s="496">
        <v>0</v>
      </c>
    </row>
    <row r="239" spans="1:27" ht="15" x14ac:dyDescent="0.2">
      <c r="A239" s="383" t="s">
        <v>132</v>
      </c>
      <c r="B239" s="496">
        <v>2020</v>
      </c>
      <c r="C239" s="496">
        <v>2</v>
      </c>
      <c r="D239" s="496">
        <v>202002</v>
      </c>
      <c r="E239" s="383" t="s">
        <v>112</v>
      </c>
      <c r="F239" s="383" t="s">
        <v>115</v>
      </c>
      <c r="G239" s="383" t="s">
        <v>13</v>
      </c>
      <c r="H239" s="383" t="s">
        <v>84</v>
      </c>
      <c r="I239" s="383" t="s">
        <v>26</v>
      </c>
      <c r="J239" s="383" t="s">
        <v>115</v>
      </c>
      <c r="K239" s="383" t="s">
        <v>154</v>
      </c>
      <c r="L239" s="383" t="s">
        <v>155</v>
      </c>
      <c r="M239" s="496">
        <v>100</v>
      </c>
      <c r="N239" s="383" t="s">
        <v>51</v>
      </c>
      <c r="O239" s="383" t="s">
        <v>115</v>
      </c>
      <c r="P239" s="383" t="s">
        <v>76</v>
      </c>
      <c r="Q239" s="497">
        <v>35267.199999999997</v>
      </c>
      <c r="R239" s="497">
        <v>35267.199999999997</v>
      </c>
      <c r="S239" s="497">
        <v>0</v>
      </c>
      <c r="T239" s="496">
        <v>0</v>
      </c>
      <c r="U239" s="496">
        <v>0</v>
      </c>
      <c r="V239" s="496">
        <v>0</v>
      </c>
      <c r="W239" s="496">
        <v>0</v>
      </c>
      <c r="X239" s="496">
        <v>0</v>
      </c>
      <c r="Y239" s="496">
        <v>0</v>
      </c>
      <c r="Z239" s="496">
        <v>0</v>
      </c>
      <c r="AA239" s="496">
        <v>0</v>
      </c>
    </row>
    <row r="240" spans="1:27" ht="15" x14ac:dyDescent="0.2">
      <c r="A240" s="383" t="s">
        <v>132</v>
      </c>
      <c r="B240" s="496">
        <v>2020</v>
      </c>
      <c r="C240" s="496">
        <v>2</v>
      </c>
      <c r="D240" s="496">
        <v>202002</v>
      </c>
      <c r="E240" s="383" t="s">
        <v>112</v>
      </c>
      <c r="F240" s="383" t="s">
        <v>115</v>
      </c>
      <c r="G240" s="383" t="s">
        <v>13</v>
      </c>
      <c r="H240" s="383" t="s">
        <v>84</v>
      </c>
      <c r="I240" s="383" t="s">
        <v>27</v>
      </c>
      <c r="J240" s="383" t="s">
        <v>115</v>
      </c>
      <c r="K240" s="383" t="s">
        <v>122</v>
      </c>
      <c r="L240" s="383" t="s">
        <v>123</v>
      </c>
      <c r="M240" s="496">
        <v>96</v>
      </c>
      <c r="N240" s="383" t="s">
        <v>51</v>
      </c>
      <c r="O240" s="383" t="s">
        <v>115</v>
      </c>
      <c r="P240" s="383" t="s">
        <v>72</v>
      </c>
      <c r="Q240" s="497">
        <v>59597.527999999998</v>
      </c>
      <c r="R240" s="497">
        <v>57032.779000000002</v>
      </c>
      <c r="S240" s="497">
        <v>2564.7399999999998</v>
      </c>
      <c r="T240" s="496">
        <v>0</v>
      </c>
      <c r="U240" s="496">
        <v>0</v>
      </c>
      <c r="V240" s="496">
        <v>0</v>
      </c>
      <c r="W240" s="496">
        <v>0</v>
      </c>
      <c r="X240" s="496">
        <v>0</v>
      </c>
      <c r="Y240" s="496">
        <v>0</v>
      </c>
      <c r="Z240" s="496">
        <v>0</v>
      </c>
      <c r="AA240" s="496">
        <v>0</v>
      </c>
    </row>
    <row r="241" spans="1:27" ht="15" x14ac:dyDescent="0.2">
      <c r="A241" s="383" t="s">
        <v>132</v>
      </c>
      <c r="B241" s="496">
        <v>2020</v>
      </c>
      <c r="C241" s="496">
        <v>2</v>
      </c>
      <c r="D241" s="496">
        <v>202002</v>
      </c>
      <c r="E241" s="383" t="s">
        <v>112</v>
      </c>
      <c r="F241" s="383" t="s">
        <v>115</v>
      </c>
      <c r="G241" s="383" t="s">
        <v>13</v>
      </c>
      <c r="H241" s="383" t="s">
        <v>84</v>
      </c>
      <c r="I241" s="383" t="s">
        <v>27</v>
      </c>
      <c r="J241" s="383" t="s">
        <v>115</v>
      </c>
      <c r="K241" s="383" t="s">
        <v>122</v>
      </c>
      <c r="L241" s="383" t="s">
        <v>123</v>
      </c>
      <c r="M241" s="496">
        <v>96</v>
      </c>
      <c r="N241" s="383" t="s">
        <v>51</v>
      </c>
      <c r="O241" s="383" t="s">
        <v>115</v>
      </c>
      <c r="P241" s="383" t="s">
        <v>73</v>
      </c>
      <c r="Q241" s="497">
        <v>777.95399999999995</v>
      </c>
      <c r="R241" s="497">
        <v>777.95399999999995</v>
      </c>
      <c r="S241" s="497">
        <v>0</v>
      </c>
      <c r="T241" s="496">
        <v>0</v>
      </c>
      <c r="U241" s="496">
        <v>0</v>
      </c>
      <c r="V241" s="496">
        <v>0</v>
      </c>
      <c r="W241" s="496">
        <v>0</v>
      </c>
      <c r="X241" s="496">
        <v>0</v>
      </c>
      <c r="Y241" s="496">
        <v>0</v>
      </c>
      <c r="Z241" s="496">
        <v>0</v>
      </c>
      <c r="AA241" s="496">
        <v>0</v>
      </c>
    </row>
    <row r="242" spans="1:27" ht="15" x14ac:dyDescent="0.2">
      <c r="A242" s="383" t="s">
        <v>132</v>
      </c>
      <c r="B242" s="496">
        <v>2020</v>
      </c>
      <c r="C242" s="496">
        <v>2</v>
      </c>
      <c r="D242" s="496">
        <v>202002</v>
      </c>
      <c r="E242" s="383" t="s">
        <v>112</v>
      </c>
      <c r="F242" s="383" t="s">
        <v>115</v>
      </c>
      <c r="G242" s="383" t="s">
        <v>13</v>
      </c>
      <c r="H242" s="383" t="s">
        <v>84</v>
      </c>
      <c r="I242" s="383" t="s">
        <v>27</v>
      </c>
      <c r="J242" s="383" t="s">
        <v>115</v>
      </c>
      <c r="K242" s="383" t="s">
        <v>122</v>
      </c>
      <c r="L242" s="383" t="s">
        <v>123</v>
      </c>
      <c r="M242" s="496">
        <v>96</v>
      </c>
      <c r="N242" s="383" t="s">
        <v>51</v>
      </c>
      <c r="O242" s="383" t="s">
        <v>115</v>
      </c>
      <c r="P242" s="383" t="s">
        <v>74</v>
      </c>
      <c r="Q242" s="497">
        <v>75477.664000000004</v>
      </c>
      <c r="R242" s="497">
        <v>72292.350000000006</v>
      </c>
      <c r="S242" s="497">
        <v>3185.37</v>
      </c>
      <c r="T242" s="496">
        <v>0</v>
      </c>
      <c r="U242" s="496">
        <v>0</v>
      </c>
      <c r="V242" s="496">
        <v>0</v>
      </c>
      <c r="W242" s="496">
        <v>0</v>
      </c>
      <c r="X242" s="496">
        <v>0</v>
      </c>
      <c r="Y242" s="496">
        <v>0</v>
      </c>
      <c r="Z242" s="496">
        <v>0</v>
      </c>
      <c r="AA242" s="496">
        <v>0</v>
      </c>
    </row>
    <row r="243" spans="1:27" ht="15" x14ac:dyDescent="0.2">
      <c r="A243" s="383" t="s">
        <v>132</v>
      </c>
      <c r="B243" s="496">
        <v>2020</v>
      </c>
      <c r="C243" s="496">
        <v>2</v>
      </c>
      <c r="D243" s="496">
        <v>202002</v>
      </c>
      <c r="E243" s="383" t="s">
        <v>112</v>
      </c>
      <c r="F243" s="383" t="s">
        <v>115</v>
      </c>
      <c r="G243" s="383" t="s">
        <v>13</v>
      </c>
      <c r="H243" s="383" t="s">
        <v>84</v>
      </c>
      <c r="I243" s="383" t="s">
        <v>27</v>
      </c>
      <c r="J243" s="383" t="s">
        <v>115</v>
      </c>
      <c r="K243" s="383" t="s">
        <v>172</v>
      </c>
      <c r="L243" s="383" t="s">
        <v>173</v>
      </c>
      <c r="M243" s="496">
        <v>96</v>
      </c>
      <c r="N243" s="383" t="s">
        <v>51</v>
      </c>
      <c r="O243" s="383" t="s">
        <v>115</v>
      </c>
      <c r="P243" s="383" t="s">
        <v>72</v>
      </c>
      <c r="Q243" s="497">
        <v>0</v>
      </c>
      <c r="R243" s="497">
        <v>0</v>
      </c>
      <c r="S243" s="497">
        <v>0</v>
      </c>
      <c r="T243" s="496">
        <v>0</v>
      </c>
      <c r="U243" s="496">
        <v>0</v>
      </c>
      <c r="V243" s="496">
        <v>0</v>
      </c>
      <c r="W243" s="496">
        <v>0</v>
      </c>
      <c r="X243" s="496">
        <v>0</v>
      </c>
      <c r="Y243" s="496">
        <v>0</v>
      </c>
      <c r="Z243" s="496">
        <v>0</v>
      </c>
      <c r="AA243" s="496">
        <v>0</v>
      </c>
    </row>
    <row r="244" spans="1:27" ht="15" x14ac:dyDescent="0.2">
      <c r="A244" s="383" t="s">
        <v>132</v>
      </c>
      <c r="B244" s="496">
        <v>2020</v>
      </c>
      <c r="C244" s="496">
        <v>2</v>
      </c>
      <c r="D244" s="496">
        <v>202002</v>
      </c>
      <c r="E244" s="383" t="s">
        <v>112</v>
      </c>
      <c r="F244" s="383" t="s">
        <v>115</v>
      </c>
      <c r="G244" s="383" t="s">
        <v>13</v>
      </c>
      <c r="H244" s="383" t="s">
        <v>84</v>
      </c>
      <c r="I244" s="383" t="s">
        <v>27</v>
      </c>
      <c r="J244" s="383" t="s">
        <v>115</v>
      </c>
      <c r="K244" s="383" t="s">
        <v>174</v>
      </c>
      <c r="L244" s="383" t="s">
        <v>175</v>
      </c>
      <c r="M244" s="496">
        <v>96</v>
      </c>
      <c r="N244" s="383" t="s">
        <v>51</v>
      </c>
      <c r="O244" s="383" t="s">
        <v>115</v>
      </c>
      <c r="P244" s="383" t="s">
        <v>72</v>
      </c>
      <c r="Q244" s="497">
        <v>0</v>
      </c>
      <c r="R244" s="497">
        <v>0</v>
      </c>
      <c r="S244" s="497">
        <v>0</v>
      </c>
      <c r="T244" s="496">
        <v>0</v>
      </c>
      <c r="U244" s="496">
        <v>0</v>
      </c>
      <c r="V244" s="496">
        <v>0</v>
      </c>
      <c r="W244" s="496">
        <v>0</v>
      </c>
      <c r="X244" s="496">
        <v>0</v>
      </c>
      <c r="Y244" s="496">
        <v>0</v>
      </c>
      <c r="Z244" s="496">
        <v>0</v>
      </c>
      <c r="AA244" s="496">
        <v>0</v>
      </c>
    </row>
    <row r="245" spans="1:27" ht="15" x14ac:dyDescent="0.2">
      <c r="A245" s="383" t="s">
        <v>132</v>
      </c>
      <c r="B245" s="496">
        <v>2020</v>
      </c>
      <c r="C245" s="496">
        <v>2</v>
      </c>
      <c r="D245" s="496">
        <v>202002</v>
      </c>
      <c r="E245" s="383" t="s">
        <v>112</v>
      </c>
      <c r="F245" s="383" t="s">
        <v>115</v>
      </c>
      <c r="G245" s="383" t="s">
        <v>13</v>
      </c>
      <c r="H245" s="383" t="s">
        <v>84</v>
      </c>
      <c r="I245" s="383" t="s">
        <v>27</v>
      </c>
      <c r="J245" s="383" t="s">
        <v>115</v>
      </c>
      <c r="K245" s="383" t="s">
        <v>174</v>
      </c>
      <c r="L245" s="383" t="s">
        <v>175</v>
      </c>
      <c r="M245" s="496">
        <v>96</v>
      </c>
      <c r="N245" s="383" t="s">
        <v>51</v>
      </c>
      <c r="O245" s="383" t="s">
        <v>115</v>
      </c>
      <c r="P245" s="383" t="s">
        <v>73</v>
      </c>
      <c r="Q245" s="497">
        <v>40</v>
      </c>
      <c r="R245" s="497">
        <v>40</v>
      </c>
      <c r="S245" s="497">
        <v>0</v>
      </c>
      <c r="T245" s="496">
        <v>0</v>
      </c>
      <c r="U245" s="496">
        <v>0</v>
      </c>
      <c r="V245" s="496">
        <v>0</v>
      </c>
      <c r="W245" s="496">
        <v>0</v>
      </c>
      <c r="X245" s="496">
        <v>0</v>
      </c>
      <c r="Y245" s="496">
        <v>0</v>
      </c>
      <c r="Z245" s="496">
        <v>0</v>
      </c>
      <c r="AA245" s="496">
        <v>0</v>
      </c>
    </row>
    <row r="246" spans="1:27" ht="15" x14ac:dyDescent="0.2">
      <c r="A246" s="383" t="s">
        <v>132</v>
      </c>
      <c r="B246" s="496">
        <v>2020</v>
      </c>
      <c r="C246" s="496">
        <v>2</v>
      </c>
      <c r="D246" s="496">
        <v>202002</v>
      </c>
      <c r="E246" s="383" t="s">
        <v>112</v>
      </c>
      <c r="F246" s="383" t="s">
        <v>115</v>
      </c>
      <c r="G246" s="383" t="s">
        <v>13</v>
      </c>
      <c r="H246" s="383" t="s">
        <v>84</v>
      </c>
      <c r="I246" s="383" t="s">
        <v>28</v>
      </c>
      <c r="J246" s="383" t="s">
        <v>115</v>
      </c>
      <c r="K246" s="383" t="s">
        <v>124</v>
      </c>
      <c r="L246" s="383" t="s">
        <v>125</v>
      </c>
      <c r="M246" s="496">
        <v>100</v>
      </c>
      <c r="N246" s="383" t="s">
        <v>51</v>
      </c>
      <c r="O246" s="383" t="s">
        <v>115</v>
      </c>
      <c r="P246" s="383" t="s">
        <v>72</v>
      </c>
      <c r="Q246" s="497">
        <v>1921.8409999999999</v>
      </c>
      <c r="R246" s="497">
        <v>1921.8409999999999</v>
      </c>
      <c r="S246" s="497">
        <v>0</v>
      </c>
      <c r="T246" s="496">
        <v>0</v>
      </c>
      <c r="U246" s="496">
        <v>0</v>
      </c>
      <c r="V246" s="496">
        <v>0</v>
      </c>
      <c r="W246" s="496">
        <v>0</v>
      </c>
      <c r="X246" s="496">
        <v>0</v>
      </c>
      <c r="Y246" s="496">
        <v>0</v>
      </c>
      <c r="Z246" s="496">
        <v>0</v>
      </c>
      <c r="AA246" s="496">
        <v>0</v>
      </c>
    </row>
    <row r="247" spans="1:27" ht="15" x14ac:dyDescent="0.2">
      <c r="A247" s="383" t="s">
        <v>132</v>
      </c>
      <c r="B247" s="496">
        <v>2020</v>
      </c>
      <c r="C247" s="496">
        <v>2</v>
      </c>
      <c r="D247" s="496">
        <v>202002</v>
      </c>
      <c r="E247" s="383" t="s">
        <v>112</v>
      </c>
      <c r="F247" s="383" t="s">
        <v>115</v>
      </c>
      <c r="G247" s="383" t="s">
        <v>13</v>
      </c>
      <c r="H247" s="383" t="s">
        <v>84</v>
      </c>
      <c r="I247" s="383" t="s">
        <v>28</v>
      </c>
      <c r="J247" s="383" t="s">
        <v>115</v>
      </c>
      <c r="K247" s="383" t="s">
        <v>124</v>
      </c>
      <c r="L247" s="383" t="s">
        <v>125</v>
      </c>
      <c r="M247" s="496">
        <v>100</v>
      </c>
      <c r="N247" s="383" t="s">
        <v>51</v>
      </c>
      <c r="O247" s="383" t="s">
        <v>115</v>
      </c>
      <c r="P247" s="383" t="s">
        <v>73</v>
      </c>
      <c r="Q247" s="497">
        <v>87.924000000000007</v>
      </c>
      <c r="R247" s="497">
        <v>87.924000000000007</v>
      </c>
      <c r="S247" s="497">
        <v>0</v>
      </c>
      <c r="T247" s="496">
        <v>0</v>
      </c>
      <c r="U247" s="496">
        <v>0</v>
      </c>
      <c r="V247" s="496">
        <v>0</v>
      </c>
      <c r="W247" s="496">
        <v>0</v>
      </c>
      <c r="X247" s="496">
        <v>0</v>
      </c>
      <c r="Y247" s="496">
        <v>0</v>
      </c>
      <c r="Z247" s="496">
        <v>0</v>
      </c>
      <c r="AA247" s="496">
        <v>0</v>
      </c>
    </row>
    <row r="248" spans="1:27" ht="15" x14ac:dyDescent="0.2">
      <c r="A248" s="383" t="s">
        <v>132</v>
      </c>
      <c r="B248" s="496">
        <v>2020</v>
      </c>
      <c r="C248" s="496">
        <v>2</v>
      </c>
      <c r="D248" s="496">
        <v>202002</v>
      </c>
      <c r="E248" s="383" t="s">
        <v>112</v>
      </c>
      <c r="F248" s="383" t="s">
        <v>115</v>
      </c>
      <c r="G248" s="383" t="s">
        <v>13</v>
      </c>
      <c r="H248" s="383" t="s">
        <v>84</v>
      </c>
      <c r="I248" s="383" t="s">
        <v>28</v>
      </c>
      <c r="J248" s="383" t="s">
        <v>115</v>
      </c>
      <c r="K248" s="383" t="s">
        <v>124</v>
      </c>
      <c r="L248" s="383" t="s">
        <v>125</v>
      </c>
      <c r="M248" s="496">
        <v>100</v>
      </c>
      <c r="N248" s="383" t="s">
        <v>51</v>
      </c>
      <c r="O248" s="383" t="s">
        <v>115</v>
      </c>
      <c r="P248" s="383" t="s">
        <v>74</v>
      </c>
      <c r="Q248" s="497">
        <v>11003</v>
      </c>
      <c r="R248" s="497">
        <v>11003</v>
      </c>
      <c r="S248" s="497">
        <v>0</v>
      </c>
      <c r="T248" s="496">
        <v>0</v>
      </c>
      <c r="U248" s="496">
        <v>0</v>
      </c>
      <c r="V248" s="496">
        <v>0</v>
      </c>
      <c r="W248" s="496">
        <v>0</v>
      </c>
      <c r="X248" s="496">
        <v>0</v>
      </c>
      <c r="Y248" s="496">
        <v>0</v>
      </c>
      <c r="Z248" s="496">
        <v>0</v>
      </c>
      <c r="AA248" s="496">
        <v>0</v>
      </c>
    </row>
    <row r="249" spans="1:27" ht="15" x14ac:dyDescent="0.2">
      <c r="A249" s="383" t="s">
        <v>132</v>
      </c>
      <c r="B249" s="496">
        <v>2020</v>
      </c>
      <c r="C249" s="496">
        <v>2</v>
      </c>
      <c r="D249" s="496">
        <v>202002</v>
      </c>
      <c r="E249" s="383" t="s">
        <v>112</v>
      </c>
      <c r="F249" s="383" t="s">
        <v>115</v>
      </c>
      <c r="G249" s="383" t="s">
        <v>13</v>
      </c>
      <c r="H249" s="383" t="s">
        <v>84</v>
      </c>
      <c r="I249" s="383" t="s">
        <v>29</v>
      </c>
      <c r="J249" s="383" t="s">
        <v>115</v>
      </c>
      <c r="K249" s="383" t="s">
        <v>156</v>
      </c>
      <c r="L249" s="383" t="s">
        <v>157</v>
      </c>
      <c r="M249" s="496">
        <v>100</v>
      </c>
      <c r="N249" s="383" t="s">
        <v>51</v>
      </c>
      <c r="O249" s="383" t="s">
        <v>115</v>
      </c>
      <c r="P249" s="383" t="s">
        <v>72</v>
      </c>
      <c r="Q249" s="497">
        <v>23451.580999999998</v>
      </c>
      <c r="R249" s="497">
        <v>23451.580999999998</v>
      </c>
      <c r="S249" s="497">
        <v>0</v>
      </c>
      <c r="T249" s="496">
        <v>0</v>
      </c>
      <c r="U249" s="496">
        <v>0</v>
      </c>
      <c r="V249" s="496">
        <v>0</v>
      </c>
      <c r="W249" s="496">
        <v>0</v>
      </c>
      <c r="X249" s="496">
        <v>0</v>
      </c>
      <c r="Y249" s="496">
        <v>0</v>
      </c>
      <c r="Z249" s="496">
        <v>0</v>
      </c>
      <c r="AA249" s="496">
        <v>0</v>
      </c>
    </row>
    <row r="250" spans="1:27" ht="15" x14ac:dyDescent="0.2">
      <c r="A250" s="383" t="s">
        <v>132</v>
      </c>
      <c r="B250" s="496">
        <v>2020</v>
      </c>
      <c r="C250" s="496">
        <v>2</v>
      </c>
      <c r="D250" s="496">
        <v>202002</v>
      </c>
      <c r="E250" s="383" t="s">
        <v>112</v>
      </c>
      <c r="F250" s="383" t="s">
        <v>115</v>
      </c>
      <c r="G250" s="383" t="s">
        <v>13</v>
      </c>
      <c r="H250" s="383" t="s">
        <v>84</v>
      </c>
      <c r="I250" s="383" t="s">
        <v>29</v>
      </c>
      <c r="J250" s="383" t="s">
        <v>115</v>
      </c>
      <c r="K250" s="383" t="s">
        <v>156</v>
      </c>
      <c r="L250" s="383" t="s">
        <v>157</v>
      </c>
      <c r="M250" s="496">
        <v>100</v>
      </c>
      <c r="N250" s="383" t="s">
        <v>51</v>
      </c>
      <c r="O250" s="383" t="s">
        <v>115</v>
      </c>
      <c r="P250" s="383" t="s">
        <v>73</v>
      </c>
      <c r="Q250" s="497">
        <v>-18.72</v>
      </c>
      <c r="R250" s="497">
        <v>-18.72</v>
      </c>
      <c r="S250" s="497">
        <v>0</v>
      </c>
      <c r="T250" s="496">
        <v>0</v>
      </c>
      <c r="U250" s="496">
        <v>0</v>
      </c>
      <c r="V250" s="496">
        <v>0</v>
      </c>
      <c r="W250" s="496">
        <v>0</v>
      </c>
      <c r="X250" s="496">
        <v>0</v>
      </c>
      <c r="Y250" s="496">
        <v>0</v>
      </c>
      <c r="Z250" s="496">
        <v>0</v>
      </c>
      <c r="AA250" s="496">
        <v>0</v>
      </c>
    </row>
    <row r="251" spans="1:27" ht="15" x14ac:dyDescent="0.2">
      <c r="A251" s="383" t="s">
        <v>132</v>
      </c>
      <c r="B251" s="496">
        <v>2020</v>
      </c>
      <c r="C251" s="496">
        <v>2</v>
      </c>
      <c r="D251" s="496">
        <v>202002</v>
      </c>
      <c r="E251" s="383" t="s">
        <v>112</v>
      </c>
      <c r="F251" s="383" t="s">
        <v>115</v>
      </c>
      <c r="G251" s="383" t="s">
        <v>13</v>
      </c>
      <c r="H251" s="383" t="s">
        <v>84</v>
      </c>
      <c r="I251" s="383" t="s">
        <v>29</v>
      </c>
      <c r="J251" s="383" t="s">
        <v>115</v>
      </c>
      <c r="K251" s="383" t="s">
        <v>156</v>
      </c>
      <c r="L251" s="383" t="s">
        <v>157</v>
      </c>
      <c r="M251" s="496">
        <v>100</v>
      </c>
      <c r="N251" s="383" t="s">
        <v>51</v>
      </c>
      <c r="O251" s="383" t="s">
        <v>115</v>
      </c>
      <c r="P251" s="383" t="s">
        <v>74</v>
      </c>
      <c r="Q251" s="497">
        <v>14234</v>
      </c>
      <c r="R251" s="497">
        <v>14234</v>
      </c>
      <c r="S251" s="497">
        <v>0</v>
      </c>
      <c r="T251" s="496">
        <v>0</v>
      </c>
      <c r="U251" s="496">
        <v>0</v>
      </c>
      <c r="V251" s="496">
        <v>0</v>
      </c>
      <c r="W251" s="496">
        <v>0</v>
      </c>
      <c r="X251" s="496">
        <v>0</v>
      </c>
      <c r="Y251" s="496">
        <v>0</v>
      </c>
      <c r="Z251" s="496">
        <v>0</v>
      </c>
      <c r="AA251" s="496">
        <v>0</v>
      </c>
    </row>
    <row r="252" spans="1:27" ht="15" x14ac:dyDescent="0.2">
      <c r="A252" s="383" t="s">
        <v>132</v>
      </c>
      <c r="B252" s="496">
        <v>2020</v>
      </c>
      <c r="C252" s="496">
        <v>2</v>
      </c>
      <c r="D252" s="496">
        <v>202002</v>
      </c>
      <c r="E252" s="383" t="s">
        <v>112</v>
      </c>
      <c r="F252" s="383" t="s">
        <v>115</v>
      </c>
      <c r="G252" s="383" t="s">
        <v>32</v>
      </c>
      <c r="H252" s="383" t="s">
        <v>33</v>
      </c>
      <c r="I252" s="383" t="s">
        <v>34</v>
      </c>
      <c r="J252" s="383" t="s">
        <v>115</v>
      </c>
      <c r="K252" s="383" t="s">
        <v>126</v>
      </c>
      <c r="L252" s="383" t="s">
        <v>127</v>
      </c>
      <c r="M252" s="496">
        <v>100</v>
      </c>
      <c r="N252" s="383" t="s">
        <v>51</v>
      </c>
      <c r="O252" s="383" t="s">
        <v>115</v>
      </c>
      <c r="P252" s="383" t="s">
        <v>72</v>
      </c>
      <c r="Q252" s="497">
        <v>1707.952</v>
      </c>
      <c r="R252" s="497">
        <v>1707.952</v>
      </c>
      <c r="S252" s="497">
        <v>0</v>
      </c>
      <c r="T252" s="496">
        <v>0</v>
      </c>
      <c r="U252" s="496">
        <v>0</v>
      </c>
      <c r="V252" s="496">
        <v>0</v>
      </c>
      <c r="W252" s="496">
        <v>0</v>
      </c>
      <c r="X252" s="496">
        <v>0</v>
      </c>
      <c r="Y252" s="496">
        <v>0</v>
      </c>
      <c r="Z252" s="496">
        <v>0</v>
      </c>
      <c r="AA252" s="496">
        <v>0</v>
      </c>
    </row>
    <row r="253" spans="1:27" ht="15" x14ac:dyDescent="0.2">
      <c r="A253" s="383" t="s">
        <v>132</v>
      </c>
      <c r="B253" s="496">
        <v>2020</v>
      </c>
      <c r="C253" s="496">
        <v>2</v>
      </c>
      <c r="D253" s="496">
        <v>202002</v>
      </c>
      <c r="E253" s="383" t="s">
        <v>112</v>
      </c>
      <c r="F253" s="383" t="s">
        <v>115</v>
      </c>
      <c r="G253" s="383" t="s">
        <v>32</v>
      </c>
      <c r="H253" s="383" t="s">
        <v>33</v>
      </c>
      <c r="I253" s="383" t="s">
        <v>34</v>
      </c>
      <c r="J253" s="383" t="s">
        <v>115</v>
      </c>
      <c r="K253" s="383" t="s">
        <v>176</v>
      </c>
      <c r="L253" s="383" t="s">
        <v>177</v>
      </c>
      <c r="M253" s="496">
        <v>100</v>
      </c>
      <c r="N253" s="383" t="s">
        <v>51</v>
      </c>
      <c r="O253" s="383" t="s">
        <v>115</v>
      </c>
      <c r="P253" s="383" t="s">
        <v>74</v>
      </c>
      <c r="Q253" s="497">
        <v>8</v>
      </c>
      <c r="R253" s="497">
        <v>8</v>
      </c>
      <c r="S253" s="497">
        <v>0</v>
      </c>
      <c r="T253" s="496">
        <v>0</v>
      </c>
      <c r="U253" s="496">
        <v>0</v>
      </c>
      <c r="V253" s="496">
        <v>0</v>
      </c>
      <c r="W253" s="496">
        <v>0</v>
      </c>
      <c r="X253" s="496">
        <v>0</v>
      </c>
      <c r="Y253" s="496">
        <v>0</v>
      </c>
      <c r="Z253" s="496">
        <v>0</v>
      </c>
      <c r="AA253" s="496">
        <v>0</v>
      </c>
    </row>
    <row r="254" spans="1:27" ht="15" x14ac:dyDescent="0.2">
      <c r="A254" s="383" t="s">
        <v>132</v>
      </c>
      <c r="B254" s="496">
        <v>2020</v>
      </c>
      <c r="C254" s="496">
        <v>2</v>
      </c>
      <c r="D254" s="496">
        <v>202002</v>
      </c>
      <c r="E254" s="383" t="s">
        <v>112</v>
      </c>
      <c r="F254" s="383" t="s">
        <v>115</v>
      </c>
      <c r="G254" s="383" t="s">
        <v>32</v>
      </c>
      <c r="H254" s="383" t="s">
        <v>33</v>
      </c>
      <c r="I254" s="383" t="s">
        <v>34</v>
      </c>
      <c r="J254" s="383" t="s">
        <v>115</v>
      </c>
      <c r="K254" s="383" t="s">
        <v>178</v>
      </c>
      <c r="L254" s="383" t="s">
        <v>179</v>
      </c>
      <c r="M254" s="496">
        <v>100</v>
      </c>
      <c r="N254" s="383" t="s">
        <v>51</v>
      </c>
      <c r="O254" s="383" t="s">
        <v>115</v>
      </c>
      <c r="P254" s="383" t="s">
        <v>74</v>
      </c>
      <c r="Q254" s="497">
        <v>120</v>
      </c>
      <c r="R254" s="497">
        <v>120</v>
      </c>
      <c r="S254" s="497">
        <v>0</v>
      </c>
      <c r="T254" s="496">
        <v>0</v>
      </c>
      <c r="U254" s="496">
        <v>0</v>
      </c>
      <c r="V254" s="496">
        <v>0</v>
      </c>
      <c r="W254" s="496">
        <v>0</v>
      </c>
      <c r="X254" s="496">
        <v>0</v>
      </c>
      <c r="Y254" s="496">
        <v>0</v>
      </c>
      <c r="Z254" s="496">
        <v>0</v>
      </c>
      <c r="AA254" s="496">
        <v>0</v>
      </c>
    </row>
    <row r="255" spans="1:27" ht="15" x14ac:dyDescent="0.2">
      <c r="A255" s="383" t="s">
        <v>132</v>
      </c>
      <c r="B255" s="496">
        <v>2020</v>
      </c>
      <c r="C255" s="496">
        <v>2</v>
      </c>
      <c r="D255" s="496">
        <v>202002</v>
      </c>
      <c r="E255" s="383" t="s">
        <v>112</v>
      </c>
      <c r="F255" s="383" t="s">
        <v>115</v>
      </c>
      <c r="G255" s="383" t="s">
        <v>32</v>
      </c>
      <c r="H255" s="383" t="s">
        <v>33</v>
      </c>
      <c r="I255" s="383" t="s">
        <v>36</v>
      </c>
      <c r="J255" s="383" t="s">
        <v>115</v>
      </c>
      <c r="K255" s="383" t="s">
        <v>113</v>
      </c>
      <c r="L255" s="383" t="s">
        <v>114</v>
      </c>
      <c r="M255" s="496">
        <v>100</v>
      </c>
      <c r="N255" s="383" t="s">
        <v>51</v>
      </c>
      <c r="O255" s="383" t="s">
        <v>115</v>
      </c>
      <c r="P255" s="383" t="s">
        <v>72</v>
      </c>
      <c r="Q255" s="497">
        <v>7614.6689999999999</v>
      </c>
      <c r="R255" s="497">
        <v>7614.6689999999999</v>
      </c>
      <c r="S255" s="497">
        <v>0</v>
      </c>
      <c r="T255" s="496">
        <v>0</v>
      </c>
      <c r="U255" s="496">
        <v>0</v>
      </c>
      <c r="V255" s="496">
        <v>0</v>
      </c>
      <c r="W255" s="496">
        <v>0</v>
      </c>
      <c r="X255" s="496">
        <v>0</v>
      </c>
      <c r="Y255" s="496">
        <v>0</v>
      </c>
      <c r="Z255" s="496">
        <v>0</v>
      </c>
      <c r="AA255" s="496">
        <v>0</v>
      </c>
    </row>
    <row r="256" spans="1:27" ht="15" x14ac:dyDescent="0.2">
      <c r="A256" s="383" t="s">
        <v>132</v>
      </c>
      <c r="B256" s="496">
        <v>2020</v>
      </c>
      <c r="C256" s="496">
        <v>2</v>
      </c>
      <c r="D256" s="496">
        <v>202002</v>
      </c>
      <c r="E256" s="383" t="s">
        <v>112</v>
      </c>
      <c r="F256" s="383" t="s">
        <v>115</v>
      </c>
      <c r="G256" s="383" t="s">
        <v>39</v>
      </c>
      <c r="H256" s="383" t="s">
        <v>40</v>
      </c>
      <c r="I256" s="383" t="s">
        <v>41</v>
      </c>
      <c r="J256" s="383" t="s">
        <v>180</v>
      </c>
      <c r="K256" s="383" t="s">
        <v>181</v>
      </c>
      <c r="L256" s="383" t="s">
        <v>182</v>
      </c>
      <c r="M256" s="496">
        <v>95</v>
      </c>
      <c r="N256" s="383" t="s">
        <v>51</v>
      </c>
      <c r="O256" s="383" t="s">
        <v>115</v>
      </c>
      <c r="P256" s="383" t="s">
        <v>72</v>
      </c>
      <c r="Q256" s="497">
        <v>191.77</v>
      </c>
      <c r="R256" s="497">
        <v>182.17</v>
      </c>
      <c r="S256" s="497">
        <v>9.59</v>
      </c>
      <c r="T256" s="496">
        <v>0</v>
      </c>
      <c r="U256" s="496">
        <v>0</v>
      </c>
      <c r="V256" s="496">
        <v>0</v>
      </c>
      <c r="W256" s="496">
        <v>0</v>
      </c>
      <c r="X256" s="496">
        <v>0</v>
      </c>
      <c r="Y256" s="496">
        <v>0</v>
      </c>
      <c r="Z256" s="496">
        <v>0</v>
      </c>
      <c r="AA256" s="496">
        <v>0</v>
      </c>
    </row>
    <row r="257" spans="1:27" ht="15" x14ac:dyDescent="0.2">
      <c r="A257" s="383" t="s">
        <v>132</v>
      </c>
      <c r="B257" s="496">
        <v>2020</v>
      </c>
      <c r="C257" s="496">
        <v>2</v>
      </c>
      <c r="D257" s="496">
        <v>202002</v>
      </c>
      <c r="E257" s="383" t="s">
        <v>112</v>
      </c>
      <c r="F257" s="383" t="s">
        <v>115</v>
      </c>
      <c r="G257" s="383" t="s">
        <v>39</v>
      </c>
      <c r="H257" s="383" t="s">
        <v>40</v>
      </c>
      <c r="I257" s="383" t="s">
        <v>41</v>
      </c>
      <c r="J257" s="383" t="s">
        <v>180</v>
      </c>
      <c r="K257" s="383" t="s">
        <v>181</v>
      </c>
      <c r="L257" s="383" t="s">
        <v>182</v>
      </c>
      <c r="M257" s="496">
        <v>95</v>
      </c>
      <c r="N257" s="383" t="s">
        <v>51</v>
      </c>
      <c r="O257" s="383" t="s">
        <v>115</v>
      </c>
      <c r="P257" s="383" t="s">
        <v>74</v>
      </c>
      <c r="Q257" s="497">
        <v>0</v>
      </c>
      <c r="R257" s="497">
        <v>0</v>
      </c>
      <c r="S257" s="497">
        <v>0</v>
      </c>
      <c r="T257" s="496">
        <v>0</v>
      </c>
      <c r="U257" s="496">
        <v>0</v>
      </c>
      <c r="V257" s="496">
        <v>0</v>
      </c>
      <c r="W257" s="496">
        <v>0</v>
      </c>
      <c r="X257" s="496">
        <v>0</v>
      </c>
      <c r="Y257" s="496">
        <v>0</v>
      </c>
      <c r="Z257" s="496">
        <v>0</v>
      </c>
      <c r="AA257" s="496">
        <v>0</v>
      </c>
    </row>
    <row r="258" spans="1:27" ht="15" x14ac:dyDescent="0.2">
      <c r="A258" s="383" t="s">
        <v>132</v>
      </c>
      <c r="B258" s="496">
        <v>2020</v>
      </c>
      <c r="C258" s="496">
        <v>2</v>
      </c>
      <c r="D258" s="496">
        <v>202002</v>
      </c>
      <c r="E258" s="383" t="s">
        <v>112</v>
      </c>
      <c r="F258" s="383" t="s">
        <v>115</v>
      </c>
      <c r="G258" s="383" t="s">
        <v>39</v>
      </c>
      <c r="H258" s="383" t="s">
        <v>40</v>
      </c>
      <c r="I258" s="383" t="s">
        <v>41</v>
      </c>
      <c r="J258" s="383" t="s">
        <v>183</v>
      </c>
      <c r="K258" s="383" t="s">
        <v>184</v>
      </c>
      <c r="L258" s="383" t="s">
        <v>185</v>
      </c>
      <c r="M258" s="496">
        <v>95</v>
      </c>
      <c r="N258" s="383" t="s">
        <v>51</v>
      </c>
      <c r="O258" s="383" t="s">
        <v>115</v>
      </c>
      <c r="P258" s="383" t="s">
        <v>74</v>
      </c>
      <c r="Q258" s="497">
        <v>3937.5</v>
      </c>
      <c r="R258" s="497">
        <v>3937.5</v>
      </c>
      <c r="S258" s="497">
        <v>0</v>
      </c>
      <c r="T258" s="496">
        <v>0</v>
      </c>
      <c r="U258" s="496">
        <v>0</v>
      </c>
      <c r="V258" s="496">
        <v>0</v>
      </c>
      <c r="W258" s="496">
        <v>0</v>
      </c>
      <c r="X258" s="496">
        <v>0</v>
      </c>
      <c r="Y258" s="496">
        <v>0</v>
      </c>
      <c r="Z258" s="496">
        <v>0</v>
      </c>
      <c r="AA258" s="496">
        <v>0</v>
      </c>
    </row>
    <row r="259" spans="1:27" ht="15" x14ac:dyDescent="0.2">
      <c r="A259" s="383" t="s">
        <v>132</v>
      </c>
      <c r="B259" s="496">
        <v>2020</v>
      </c>
      <c r="C259" s="496">
        <v>2</v>
      </c>
      <c r="D259" s="496">
        <v>202002</v>
      </c>
      <c r="E259" s="383" t="s">
        <v>112</v>
      </c>
      <c r="F259" s="383" t="s">
        <v>115</v>
      </c>
      <c r="G259" s="383" t="s">
        <v>39</v>
      </c>
      <c r="H259" s="383" t="s">
        <v>40</v>
      </c>
      <c r="I259" s="383" t="s">
        <v>41</v>
      </c>
      <c r="J259" s="383" t="s">
        <v>186</v>
      </c>
      <c r="K259" s="383" t="s">
        <v>187</v>
      </c>
      <c r="L259" s="383" t="s">
        <v>188</v>
      </c>
      <c r="M259" s="496">
        <v>95</v>
      </c>
      <c r="N259" s="383" t="s">
        <v>51</v>
      </c>
      <c r="O259" s="383" t="s">
        <v>115</v>
      </c>
      <c r="P259" s="383" t="s">
        <v>72</v>
      </c>
      <c r="Q259" s="497">
        <v>2693.63</v>
      </c>
      <c r="R259" s="497">
        <v>2693.63</v>
      </c>
      <c r="S259" s="497">
        <v>0</v>
      </c>
      <c r="T259" s="496">
        <v>0</v>
      </c>
      <c r="U259" s="496">
        <v>0</v>
      </c>
      <c r="V259" s="496">
        <v>0</v>
      </c>
      <c r="W259" s="496">
        <v>0</v>
      </c>
      <c r="X259" s="496">
        <v>0</v>
      </c>
      <c r="Y259" s="496">
        <v>0</v>
      </c>
      <c r="Z259" s="496">
        <v>0</v>
      </c>
      <c r="AA259" s="496">
        <v>0</v>
      </c>
    </row>
    <row r="260" spans="1:27" ht="15" x14ac:dyDescent="0.2">
      <c r="A260" s="383" t="s">
        <v>132</v>
      </c>
      <c r="B260" s="496">
        <v>2020</v>
      </c>
      <c r="C260" s="496">
        <v>2</v>
      </c>
      <c r="D260" s="496">
        <v>202002</v>
      </c>
      <c r="E260" s="383" t="s">
        <v>112</v>
      </c>
      <c r="F260" s="383" t="s">
        <v>115</v>
      </c>
      <c r="G260" s="383" t="s">
        <v>39</v>
      </c>
      <c r="H260" s="383" t="s">
        <v>40</v>
      </c>
      <c r="I260" s="383" t="s">
        <v>41</v>
      </c>
      <c r="J260" s="383" t="s">
        <v>186</v>
      </c>
      <c r="K260" s="383" t="s">
        <v>187</v>
      </c>
      <c r="L260" s="383" t="s">
        <v>188</v>
      </c>
      <c r="M260" s="496">
        <v>95</v>
      </c>
      <c r="N260" s="383" t="s">
        <v>51</v>
      </c>
      <c r="O260" s="383" t="s">
        <v>115</v>
      </c>
      <c r="P260" s="383" t="s">
        <v>73</v>
      </c>
      <c r="Q260" s="497">
        <v>40980.339999999997</v>
      </c>
      <c r="R260" s="497">
        <v>40880.339999999997</v>
      </c>
      <c r="S260" s="497">
        <v>100</v>
      </c>
      <c r="T260" s="496">
        <v>0</v>
      </c>
      <c r="U260" s="496">
        <v>0</v>
      </c>
      <c r="V260" s="496">
        <v>0</v>
      </c>
      <c r="W260" s="496">
        <v>0</v>
      </c>
      <c r="X260" s="496">
        <v>0</v>
      </c>
      <c r="Y260" s="496">
        <v>0</v>
      </c>
      <c r="Z260" s="496">
        <v>0</v>
      </c>
      <c r="AA260" s="496">
        <v>0</v>
      </c>
    </row>
    <row r="261" spans="1:27" ht="15" x14ac:dyDescent="0.2">
      <c r="A261" s="383" t="s">
        <v>132</v>
      </c>
      <c r="B261" s="496">
        <v>2020</v>
      </c>
      <c r="C261" s="496">
        <v>2</v>
      </c>
      <c r="D261" s="496">
        <v>202002</v>
      </c>
      <c r="E261" s="383" t="s">
        <v>112</v>
      </c>
      <c r="F261" s="383" t="s">
        <v>115</v>
      </c>
      <c r="G261" s="383" t="s">
        <v>39</v>
      </c>
      <c r="H261" s="383" t="s">
        <v>40</v>
      </c>
      <c r="I261" s="383" t="s">
        <v>41</v>
      </c>
      <c r="J261" s="383" t="s">
        <v>189</v>
      </c>
      <c r="K261" s="383" t="s">
        <v>161</v>
      </c>
      <c r="L261" s="383" t="s">
        <v>162</v>
      </c>
      <c r="M261" s="496">
        <v>95</v>
      </c>
      <c r="N261" s="383" t="s">
        <v>51</v>
      </c>
      <c r="O261" s="383" t="s">
        <v>115</v>
      </c>
      <c r="P261" s="383" t="s">
        <v>72</v>
      </c>
      <c r="Q261" s="497">
        <v>231.37100000000001</v>
      </c>
      <c r="R261" s="497">
        <v>231.37100000000001</v>
      </c>
      <c r="S261" s="497">
        <v>0</v>
      </c>
      <c r="T261" s="496">
        <v>0</v>
      </c>
      <c r="U261" s="496">
        <v>0</v>
      </c>
      <c r="V261" s="496">
        <v>0</v>
      </c>
      <c r="W261" s="496">
        <v>0</v>
      </c>
      <c r="X261" s="496">
        <v>0</v>
      </c>
      <c r="Y261" s="496">
        <v>0</v>
      </c>
      <c r="Z261" s="496">
        <v>0</v>
      </c>
      <c r="AA261" s="496">
        <v>0</v>
      </c>
    </row>
    <row r="262" spans="1:27" ht="15" x14ac:dyDescent="0.2">
      <c r="A262" s="383" t="s">
        <v>132</v>
      </c>
      <c r="B262" s="496">
        <v>2020</v>
      </c>
      <c r="C262" s="496">
        <v>2</v>
      </c>
      <c r="D262" s="496">
        <v>202002</v>
      </c>
      <c r="E262" s="383" t="s">
        <v>112</v>
      </c>
      <c r="F262" s="383" t="s">
        <v>115</v>
      </c>
      <c r="G262" s="383" t="s">
        <v>39</v>
      </c>
      <c r="H262" s="383" t="s">
        <v>40</v>
      </c>
      <c r="I262" s="383" t="s">
        <v>41</v>
      </c>
      <c r="J262" s="383" t="s">
        <v>189</v>
      </c>
      <c r="K262" s="383" t="s">
        <v>161</v>
      </c>
      <c r="L262" s="383" t="s">
        <v>162</v>
      </c>
      <c r="M262" s="496">
        <v>95</v>
      </c>
      <c r="N262" s="383" t="s">
        <v>51</v>
      </c>
      <c r="O262" s="383" t="s">
        <v>115</v>
      </c>
      <c r="P262" s="383" t="s">
        <v>73</v>
      </c>
      <c r="Q262" s="497">
        <v>270.81</v>
      </c>
      <c r="R262" s="497">
        <v>270.81</v>
      </c>
      <c r="S262" s="497">
        <v>0</v>
      </c>
      <c r="T262" s="496">
        <v>0</v>
      </c>
      <c r="U262" s="496">
        <v>0</v>
      </c>
      <c r="V262" s="496">
        <v>0</v>
      </c>
      <c r="W262" s="496">
        <v>0</v>
      </c>
      <c r="X262" s="496">
        <v>0</v>
      </c>
      <c r="Y262" s="496">
        <v>0</v>
      </c>
      <c r="Z262" s="496">
        <v>0</v>
      </c>
      <c r="AA262" s="496">
        <v>0</v>
      </c>
    </row>
    <row r="263" spans="1:27" ht="15" x14ac:dyDescent="0.2">
      <c r="A263" s="383" t="s">
        <v>132</v>
      </c>
      <c r="B263" s="496">
        <v>2020</v>
      </c>
      <c r="C263" s="496">
        <v>2</v>
      </c>
      <c r="D263" s="496">
        <v>202002</v>
      </c>
      <c r="E263" s="383" t="s">
        <v>112</v>
      </c>
      <c r="F263" s="383" t="s">
        <v>115</v>
      </c>
      <c r="G263" s="383" t="s">
        <v>39</v>
      </c>
      <c r="H263" s="383" t="s">
        <v>40</v>
      </c>
      <c r="I263" s="383" t="s">
        <v>41</v>
      </c>
      <c r="J263" s="383" t="s">
        <v>115</v>
      </c>
      <c r="K263" s="383" t="s">
        <v>190</v>
      </c>
      <c r="L263" s="383" t="s">
        <v>191</v>
      </c>
      <c r="M263" s="496">
        <v>95</v>
      </c>
      <c r="N263" s="383" t="s">
        <v>51</v>
      </c>
      <c r="O263" s="383" t="s">
        <v>115</v>
      </c>
      <c r="P263" s="383" t="s">
        <v>72</v>
      </c>
      <c r="Q263" s="497">
        <v>32923.593000000001</v>
      </c>
      <c r="R263" s="497">
        <v>32860.661999999997</v>
      </c>
      <c r="S263" s="497">
        <v>62.93</v>
      </c>
      <c r="T263" s="496">
        <v>0</v>
      </c>
      <c r="U263" s="496">
        <v>0</v>
      </c>
      <c r="V263" s="496">
        <v>0</v>
      </c>
      <c r="W263" s="496">
        <v>0</v>
      </c>
      <c r="X263" s="496">
        <v>0</v>
      </c>
      <c r="Y263" s="496">
        <v>0</v>
      </c>
      <c r="Z263" s="496">
        <v>0</v>
      </c>
      <c r="AA263" s="496">
        <v>0</v>
      </c>
    </row>
    <row r="264" spans="1:27" ht="15" x14ac:dyDescent="0.2">
      <c r="A264" s="383" t="s">
        <v>132</v>
      </c>
      <c r="B264" s="496">
        <v>2020</v>
      </c>
      <c r="C264" s="496">
        <v>2</v>
      </c>
      <c r="D264" s="496">
        <v>202002</v>
      </c>
      <c r="E264" s="383" t="s">
        <v>112</v>
      </c>
      <c r="F264" s="383" t="s">
        <v>115</v>
      </c>
      <c r="G264" s="383" t="s">
        <v>39</v>
      </c>
      <c r="H264" s="383" t="s">
        <v>40</v>
      </c>
      <c r="I264" s="383" t="s">
        <v>44</v>
      </c>
      <c r="J264" s="383" t="s">
        <v>115</v>
      </c>
      <c r="K264" s="383" t="s">
        <v>165</v>
      </c>
      <c r="L264" s="383" t="s">
        <v>166</v>
      </c>
      <c r="M264" s="496">
        <v>93</v>
      </c>
      <c r="N264" s="383" t="s">
        <v>51</v>
      </c>
      <c r="O264" s="383" t="s">
        <v>115</v>
      </c>
      <c r="P264" s="383" t="s">
        <v>71</v>
      </c>
      <c r="Q264" s="497">
        <v>8216.866</v>
      </c>
      <c r="R264" s="497">
        <v>8217.0159999999996</v>
      </c>
      <c r="S264" s="497">
        <v>-0.15</v>
      </c>
      <c r="T264" s="496">
        <v>0</v>
      </c>
      <c r="U264" s="496">
        <v>0</v>
      </c>
      <c r="V264" s="496">
        <v>0</v>
      </c>
      <c r="W264" s="496">
        <v>0</v>
      </c>
      <c r="X264" s="496">
        <v>0</v>
      </c>
      <c r="Y264" s="496">
        <v>0</v>
      </c>
      <c r="Z264" s="496">
        <v>0</v>
      </c>
      <c r="AA264" s="496">
        <v>0</v>
      </c>
    </row>
    <row r="265" spans="1:27" ht="15" x14ac:dyDescent="0.2">
      <c r="A265" s="383" t="s">
        <v>132</v>
      </c>
      <c r="B265" s="496">
        <v>2020</v>
      </c>
      <c r="C265" s="496">
        <v>2</v>
      </c>
      <c r="D265" s="496">
        <v>202002</v>
      </c>
      <c r="E265" s="383" t="s">
        <v>112</v>
      </c>
      <c r="F265" s="383" t="s">
        <v>115</v>
      </c>
      <c r="G265" s="383" t="s">
        <v>39</v>
      </c>
      <c r="H265" s="383" t="s">
        <v>40</v>
      </c>
      <c r="I265" s="383" t="s">
        <v>44</v>
      </c>
      <c r="J265" s="383" t="s">
        <v>115</v>
      </c>
      <c r="K265" s="383" t="s">
        <v>165</v>
      </c>
      <c r="L265" s="383" t="s">
        <v>166</v>
      </c>
      <c r="M265" s="496">
        <v>93</v>
      </c>
      <c r="N265" s="383" t="s">
        <v>51</v>
      </c>
      <c r="O265" s="383" t="s">
        <v>115</v>
      </c>
      <c r="P265" s="383" t="s">
        <v>72</v>
      </c>
      <c r="Q265" s="497">
        <v>1381.451</v>
      </c>
      <c r="R265" s="497">
        <v>1485.211</v>
      </c>
      <c r="S265" s="497">
        <v>-103.76</v>
      </c>
      <c r="T265" s="496">
        <v>0</v>
      </c>
      <c r="U265" s="496">
        <v>0</v>
      </c>
      <c r="V265" s="496">
        <v>0</v>
      </c>
      <c r="W265" s="496">
        <v>0</v>
      </c>
      <c r="X265" s="496">
        <v>0</v>
      </c>
      <c r="Y265" s="496">
        <v>0</v>
      </c>
      <c r="Z265" s="496">
        <v>0</v>
      </c>
      <c r="AA265" s="496">
        <v>0</v>
      </c>
    </row>
    <row r="266" spans="1:27" ht="15" x14ac:dyDescent="0.2">
      <c r="A266" s="383" t="s">
        <v>132</v>
      </c>
      <c r="B266" s="496">
        <v>2020</v>
      </c>
      <c r="C266" s="496">
        <v>2</v>
      </c>
      <c r="D266" s="496">
        <v>202002</v>
      </c>
      <c r="E266" s="383" t="s">
        <v>112</v>
      </c>
      <c r="F266" s="383" t="s">
        <v>115</v>
      </c>
      <c r="G266" s="383" t="s">
        <v>39</v>
      </c>
      <c r="H266" s="383" t="s">
        <v>40</v>
      </c>
      <c r="I266" s="383" t="s">
        <v>45</v>
      </c>
      <c r="J266" s="383" t="s">
        <v>115</v>
      </c>
      <c r="K266" s="383" t="s">
        <v>167</v>
      </c>
      <c r="L266" s="383" t="s">
        <v>168</v>
      </c>
      <c r="M266" s="496">
        <v>93</v>
      </c>
      <c r="N266" s="383" t="s">
        <v>51</v>
      </c>
      <c r="O266" s="383" t="s">
        <v>115</v>
      </c>
      <c r="P266" s="383" t="s">
        <v>72</v>
      </c>
      <c r="Q266" s="497">
        <v>1332.6969999999999</v>
      </c>
      <c r="R266" s="497">
        <v>1239.42</v>
      </c>
      <c r="S266" s="497">
        <v>93.31</v>
      </c>
      <c r="T266" s="496">
        <v>0</v>
      </c>
      <c r="U266" s="496">
        <v>0</v>
      </c>
      <c r="V266" s="496">
        <v>0</v>
      </c>
      <c r="W266" s="496">
        <v>0</v>
      </c>
      <c r="X266" s="496">
        <v>0</v>
      </c>
      <c r="Y266" s="496">
        <v>0</v>
      </c>
      <c r="Z266" s="496">
        <v>0</v>
      </c>
      <c r="AA266" s="496">
        <v>0</v>
      </c>
    </row>
    <row r="267" spans="1:27" ht="15" x14ac:dyDescent="0.2">
      <c r="A267" s="383" t="s">
        <v>132</v>
      </c>
      <c r="B267" s="496">
        <v>2020</v>
      </c>
      <c r="C267" s="496">
        <v>3</v>
      </c>
      <c r="D267" s="496">
        <v>202003</v>
      </c>
      <c r="E267" s="383" t="s">
        <v>112</v>
      </c>
      <c r="F267" s="383" t="s">
        <v>115</v>
      </c>
      <c r="G267" s="383" t="s">
        <v>13</v>
      </c>
      <c r="H267" s="383" t="s">
        <v>83</v>
      </c>
      <c r="I267" s="383" t="s">
        <v>15</v>
      </c>
      <c r="J267" s="383" t="s">
        <v>192</v>
      </c>
      <c r="K267" s="383" t="s">
        <v>193</v>
      </c>
      <c r="L267" s="383" t="s">
        <v>194</v>
      </c>
      <c r="M267" s="496">
        <v>75</v>
      </c>
      <c r="N267" s="383" t="s">
        <v>51</v>
      </c>
      <c r="O267" s="383" t="s">
        <v>115</v>
      </c>
      <c r="P267" s="383" t="s">
        <v>74</v>
      </c>
      <c r="Q267" s="497">
        <v>17028</v>
      </c>
      <c r="R267" s="497">
        <v>17028</v>
      </c>
      <c r="S267" s="497">
        <v>0</v>
      </c>
      <c r="T267" s="496">
        <v>0</v>
      </c>
      <c r="U267" s="496">
        <v>0</v>
      </c>
      <c r="V267" s="496">
        <v>0</v>
      </c>
      <c r="W267" s="496">
        <v>0</v>
      </c>
      <c r="X267" s="496">
        <v>0</v>
      </c>
      <c r="Y267" s="496">
        <v>0</v>
      </c>
      <c r="Z267" s="496">
        <v>0</v>
      </c>
      <c r="AA267" s="496">
        <v>0</v>
      </c>
    </row>
    <row r="268" spans="1:27" ht="15" x14ac:dyDescent="0.2">
      <c r="A268" s="383" t="s">
        <v>132</v>
      </c>
      <c r="B268" s="496">
        <v>2020</v>
      </c>
      <c r="C268" s="496">
        <v>3</v>
      </c>
      <c r="D268" s="496">
        <v>202003</v>
      </c>
      <c r="E268" s="383" t="s">
        <v>112</v>
      </c>
      <c r="F268" s="383" t="s">
        <v>115</v>
      </c>
      <c r="G268" s="383" t="s">
        <v>13</v>
      </c>
      <c r="H268" s="383" t="s">
        <v>83</v>
      </c>
      <c r="I268" s="383" t="s">
        <v>15</v>
      </c>
      <c r="J268" s="383" t="s">
        <v>115</v>
      </c>
      <c r="K268" s="383" t="s">
        <v>118</v>
      </c>
      <c r="L268" s="383" t="s">
        <v>119</v>
      </c>
      <c r="M268" s="496">
        <v>78</v>
      </c>
      <c r="N268" s="383" t="s">
        <v>51</v>
      </c>
      <c r="O268" s="383" t="s">
        <v>115</v>
      </c>
      <c r="P268" s="383" t="s">
        <v>72</v>
      </c>
      <c r="Q268" s="497">
        <v>20145.28</v>
      </c>
      <c r="R268" s="497">
        <v>18590.717000000001</v>
      </c>
      <c r="S268" s="497">
        <v>1554.5630000000001</v>
      </c>
      <c r="T268" s="496">
        <v>0</v>
      </c>
      <c r="U268" s="496">
        <v>0</v>
      </c>
      <c r="V268" s="496">
        <v>0</v>
      </c>
      <c r="W268" s="496">
        <v>0</v>
      </c>
      <c r="X268" s="496">
        <v>0</v>
      </c>
      <c r="Y268" s="496">
        <v>0</v>
      </c>
      <c r="Z268" s="496">
        <v>0</v>
      </c>
      <c r="AA268" s="496">
        <v>0</v>
      </c>
    </row>
    <row r="269" spans="1:27" ht="15" x14ac:dyDescent="0.2">
      <c r="A269" s="383" t="s">
        <v>132</v>
      </c>
      <c r="B269" s="496">
        <v>2020</v>
      </c>
      <c r="C269" s="496">
        <v>3</v>
      </c>
      <c r="D269" s="496">
        <v>202003</v>
      </c>
      <c r="E269" s="383" t="s">
        <v>112</v>
      </c>
      <c r="F269" s="383" t="s">
        <v>115</v>
      </c>
      <c r="G269" s="383" t="s">
        <v>13</v>
      </c>
      <c r="H269" s="383" t="s">
        <v>83</v>
      </c>
      <c r="I269" s="383" t="s">
        <v>15</v>
      </c>
      <c r="J269" s="383" t="s">
        <v>115</v>
      </c>
      <c r="K269" s="383" t="s">
        <v>118</v>
      </c>
      <c r="L269" s="383" t="s">
        <v>119</v>
      </c>
      <c r="M269" s="496">
        <v>78</v>
      </c>
      <c r="N269" s="383" t="s">
        <v>51</v>
      </c>
      <c r="O269" s="383" t="s">
        <v>115</v>
      </c>
      <c r="P269" s="383" t="s">
        <v>73</v>
      </c>
      <c r="Q269" s="497">
        <v>158.69999999999999</v>
      </c>
      <c r="R269" s="497">
        <v>130.46</v>
      </c>
      <c r="S269" s="497">
        <v>28.24</v>
      </c>
      <c r="T269" s="496">
        <v>0</v>
      </c>
      <c r="U269" s="496">
        <v>0</v>
      </c>
      <c r="V269" s="496">
        <v>0</v>
      </c>
      <c r="W269" s="496">
        <v>0</v>
      </c>
      <c r="X269" s="496">
        <v>0</v>
      </c>
      <c r="Y269" s="496">
        <v>0</v>
      </c>
      <c r="Z269" s="496">
        <v>0</v>
      </c>
      <c r="AA269" s="496">
        <v>0</v>
      </c>
    </row>
    <row r="270" spans="1:27" ht="15" x14ac:dyDescent="0.2">
      <c r="A270" s="383" t="s">
        <v>132</v>
      </c>
      <c r="B270" s="496">
        <v>2020</v>
      </c>
      <c r="C270" s="496">
        <v>3</v>
      </c>
      <c r="D270" s="496">
        <v>202003</v>
      </c>
      <c r="E270" s="383" t="s">
        <v>112</v>
      </c>
      <c r="F270" s="383" t="s">
        <v>115</v>
      </c>
      <c r="G270" s="383" t="s">
        <v>13</v>
      </c>
      <c r="H270" s="383" t="s">
        <v>83</v>
      </c>
      <c r="I270" s="383" t="s">
        <v>15</v>
      </c>
      <c r="J270" s="383" t="s">
        <v>115</v>
      </c>
      <c r="K270" s="383" t="s">
        <v>118</v>
      </c>
      <c r="L270" s="383" t="s">
        <v>119</v>
      </c>
      <c r="M270" s="496">
        <v>78</v>
      </c>
      <c r="N270" s="383" t="s">
        <v>51</v>
      </c>
      <c r="O270" s="383" t="s">
        <v>115</v>
      </c>
      <c r="P270" s="383" t="s">
        <v>74</v>
      </c>
      <c r="Q270" s="497">
        <v>120394.98</v>
      </c>
      <c r="R270" s="497">
        <v>69796.259999999995</v>
      </c>
      <c r="S270" s="497">
        <v>50598.720000000001</v>
      </c>
      <c r="T270" s="496">
        <v>0</v>
      </c>
      <c r="U270" s="496">
        <v>0</v>
      </c>
      <c r="V270" s="496">
        <v>0</v>
      </c>
      <c r="W270" s="496">
        <v>0</v>
      </c>
      <c r="X270" s="496">
        <v>0</v>
      </c>
      <c r="Y270" s="496">
        <v>0</v>
      </c>
      <c r="Z270" s="496">
        <v>0</v>
      </c>
      <c r="AA270" s="496">
        <v>0</v>
      </c>
    </row>
    <row r="271" spans="1:27" ht="15" x14ac:dyDescent="0.2">
      <c r="A271" s="383" t="s">
        <v>132</v>
      </c>
      <c r="B271" s="496">
        <v>2020</v>
      </c>
      <c r="C271" s="496">
        <v>3</v>
      </c>
      <c r="D271" s="496">
        <v>202003</v>
      </c>
      <c r="E271" s="383" t="s">
        <v>112</v>
      </c>
      <c r="F271" s="383" t="s">
        <v>115</v>
      </c>
      <c r="G271" s="383" t="s">
        <v>13</v>
      </c>
      <c r="H271" s="383" t="s">
        <v>83</v>
      </c>
      <c r="I271" s="383" t="s">
        <v>15</v>
      </c>
      <c r="J271" s="383" t="s">
        <v>115</v>
      </c>
      <c r="K271" s="383" t="s">
        <v>118</v>
      </c>
      <c r="L271" s="383" t="s">
        <v>119</v>
      </c>
      <c r="M271" s="496">
        <v>78</v>
      </c>
      <c r="N271" s="383" t="s">
        <v>51</v>
      </c>
      <c r="O271" s="383" t="s">
        <v>115</v>
      </c>
      <c r="P271" s="383" t="s">
        <v>77</v>
      </c>
      <c r="Q271" s="497">
        <v>1792.55</v>
      </c>
      <c r="R271" s="497">
        <v>1550.1</v>
      </c>
      <c r="S271" s="497">
        <v>242.45</v>
      </c>
      <c r="T271" s="496">
        <v>0</v>
      </c>
      <c r="U271" s="496">
        <v>0</v>
      </c>
      <c r="V271" s="496">
        <v>0</v>
      </c>
      <c r="W271" s="496">
        <v>0</v>
      </c>
      <c r="X271" s="496">
        <v>0</v>
      </c>
      <c r="Y271" s="496">
        <v>0</v>
      </c>
      <c r="Z271" s="496">
        <v>0</v>
      </c>
      <c r="AA271" s="496">
        <v>0</v>
      </c>
    </row>
    <row r="272" spans="1:27" ht="15" x14ac:dyDescent="0.2">
      <c r="A272" s="383" t="s">
        <v>132</v>
      </c>
      <c r="B272" s="496">
        <v>2020</v>
      </c>
      <c r="C272" s="496">
        <v>3</v>
      </c>
      <c r="D272" s="496">
        <v>202003</v>
      </c>
      <c r="E272" s="383" t="s">
        <v>112</v>
      </c>
      <c r="F272" s="383" t="s">
        <v>115</v>
      </c>
      <c r="G272" s="383" t="s">
        <v>13</v>
      </c>
      <c r="H272" s="383" t="s">
        <v>83</v>
      </c>
      <c r="I272" s="383" t="s">
        <v>16</v>
      </c>
      <c r="J272" s="383" t="s">
        <v>115</v>
      </c>
      <c r="K272" s="383" t="s">
        <v>138</v>
      </c>
      <c r="L272" s="383" t="s">
        <v>139</v>
      </c>
      <c r="M272" s="496">
        <v>90</v>
      </c>
      <c r="N272" s="383" t="s">
        <v>51</v>
      </c>
      <c r="O272" s="383" t="s">
        <v>115</v>
      </c>
      <c r="P272" s="383" t="s">
        <v>72</v>
      </c>
      <c r="Q272" s="497">
        <v>7288.6080000000002</v>
      </c>
      <c r="R272" s="497">
        <v>6900.2510000000002</v>
      </c>
      <c r="S272" s="497">
        <v>388.35</v>
      </c>
      <c r="T272" s="496">
        <v>0</v>
      </c>
      <c r="U272" s="496">
        <v>0</v>
      </c>
      <c r="V272" s="496">
        <v>0</v>
      </c>
      <c r="W272" s="496">
        <v>0</v>
      </c>
      <c r="X272" s="496">
        <v>0</v>
      </c>
      <c r="Y272" s="496">
        <v>0</v>
      </c>
      <c r="Z272" s="496">
        <v>0</v>
      </c>
      <c r="AA272" s="496">
        <v>0</v>
      </c>
    </row>
    <row r="273" spans="1:27" ht="15" x14ac:dyDescent="0.2">
      <c r="A273" s="383" t="s">
        <v>132</v>
      </c>
      <c r="B273" s="496">
        <v>2020</v>
      </c>
      <c r="C273" s="496">
        <v>3</v>
      </c>
      <c r="D273" s="496">
        <v>202003</v>
      </c>
      <c r="E273" s="383" t="s">
        <v>112</v>
      </c>
      <c r="F273" s="383" t="s">
        <v>115</v>
      </c>
      <c r="G273" s="383" t="s">
        <v>13</v>
      </c>
      <c r="H273" s="383" t="s">
        <v>83</v>
      </c>
      <c r="I273" s="383" t="s">
        <v>17</v>
      </c>
      <c r="J273" s="383" t="s">
        <v>115</v>
      </c>
      <c r="K273" s="383" t="s">
        <v>140</v>
      </c>
      <c r="L273" s="383" t="s">
        <v>141</v>
      </c>
      <c r="M273" s="496">
        <v>100</v>
      </c>
      <c r="N273" s="383" t="s">
        <v>51</v>
      </c>
      <c r="O273" s="383" t="s">
        <v>115</v>
      </c>
      <c r="P273" s="383" t="s">
        <v>72</v>
      </c>
      <c r="Q273" s="497">
        <v>1188.373</v>
      </c>
      <c r="R273" s="497">
        <v>1188.373</v>
      </c>
      <c r="S273" s="497">
        <v>0</v>
      </c>
      <c r="T273" s="496">
        <v>0</v>
      </c>
      <c r="U273" s="496">
        <v>0</v>
      </c>
      <c r="V273" s="496">
        <v>0</v>
      </c>
      <c r="W273" s="496">
        <v>0</v>
      </c>
      <c r="X273" s="496">
        <v>0</v>
      </c>
      <c r="Y273" s="496">
        <v>0</v>
      </c>
      <c r="Z273" s="496">
        <v>0</v>
      </c>
      <c r="AA273" s="496">
        <v>0</v>
      </c>
    </row>
    <row r="274" spans="1:27" ht="15" x14ac:dyDescent="0.2">
      <c r="A274" s="383" t="s">
        <v>132</v>
      </c>
      <c r="B274" s="496">
        <v>2020</v>
      </c>
      <c r="C274" s="496">
        <v>3</v>
      </c>
      <c r="D274" s="496">
        <v>202003</v>
      </c>
      <c r="E274" s="383" t="s">
        <v>112</v>
      </c>
      <c r="F274" s="383" t="s">
        <v>115</v>
      </c>
      <c r="G274" s="383" t="s">
        <v>13</v>
      </c>
      <c r="H274" s="383" t="s">
        <v>83</v>
      </c>
      <c r="I274" s="383" t="s">
        <v>18</v>
      </c>
      <c r="J274" s="383" t="s">
        <v>115</v>
      </c>
      <c r="K274" s="383" t="s">
        <v>142</v>
      </c>
      <c r="L274" s="383" t="s">
        <v>143</v>
      </c>
      <c r="M274" s="496">
        <v>100</v>
      </c>
      <c r="N274" s="383" t="s">
        <v>51</v>
      </c>
      <c r="O274" s="383" t="s">
        <v>115</v>
      </c>
      <c r="P274" s="383" t="s">
        <v>72</v>
      </c>
      <c r="Q274" s="497">
        <v>269.49799999999999</v>
      </c>
      <c r="R274" s="497">
        <v>269.49799999999999</v>
      </c>
      <c r="S274" s="497">
        <v>0</v>
      </c>
      <c r="T274" s="496">
        <v>0</v>
      </c>
      <c r="U274" s="496">
        <v>0</v>
      </c>
      <c r="V274" s="496">
        <v>0</v>
      </c>
      <c r="W274" s="496">
        <v>0</v>
      </c>
      <c r="X274" s="496">
        <v>0</v>
      </c>
      <c r="Y274" s="496">
        <v>0</v>
      </c>
      <c r="Z274" s="496">
        <v>0</v>
      </c>
      <c r="AA274" s="496">
        <v>0</v>
      </c>
    </row>
    <row r="275" spans="1:27" ht="15" x14ac:dyDescent="0.2">
      <c r="A275" s="383" t="s">
        <v>132</v>
      </c>
      <c r="B275" s="496">
        <v>2020</v>
      </c>
      <c r="C275" s="496">
        <v>3</v>
      </c>
      <c r="D275" s="496">
        <v>202003</v>
      </c>
      <c r="E275" s="383" t="s">
        <v>112</v>
      </c>
      <c r="F275" s="383" t="s">
        <v>115</v>
      </c>
      <c r="G275" s="383" t="s">
        <v>13</v>
      </c>
      <c r="H275" s="383" t="s">
        <v>83</v>
      </c>
      <c r="I275" s="383" t="s">
        <v>18</v>
      </c>
      <c r="J275" s="383" t="s">
        <v>115</v>
      </c>
      <c r="K275" s="383" t="s">
        <v>142</v>
      </c>
      <c r="L275" s="383" t="s">
        <v>143</v>
      </c>
      <c r="M275" s="496">
        <v>100</v>
      </c>
      <c r="N275" s="383" t="s">
        <v>51</v>
      </c>
      <c r="O275" s="383" t="s">
        <v>115</v>
      </c>
      <c r="P275" s="383" t="s">
        <v>74</v>
      </c>
      <c r="Q275" s="497">
        <v>19875</v>
      </c>
      <c r="R275" s="497">
        <v>19875</v>
      </c>
      <c r="S275" s="497">
        <v>0</v>
      </c>
      <c r="T275" s="496">
        <v>0</v>
      </c>
      <c r="U275" s="496">
        <v>0</v>
      </c>
      <c r="V275" s="496">
        <v>0</v>
      </c>
      <c r="W275" s="496">
        <v>0</v>
      </c>
      <c r="X275" s="496">
        <v>0</v>
      </c>
      <c r="Y275" s="496">
        <v>0</v>
      </c>
      <c r="Z275" s="496">
        <v>0</v>
      </c>
      <c r="AA275" s="496">
        <v>0</v>
      </c>
    </row>
    <row r="276" spans="1:27" ht="15" x14ac:dyDescent="0.2">
      <c r="A276" s="383" t="s">
        <v>132</v>
      </c>
      <c r="B276" s="496">
        <v>2020</v>
      </c>
      <c r="C276" s="496">
        <v>3</v>
      </c>
      <c r="D276" s="496">
        <v>202003</v>
      </c>
      <c r="E276" s="383" t="s">
        <v>112</v>
      </c>
      <c r="F276" s="383" t="s">
        <v>115</v>
      </c>
      <c r="G276" s="383" t="s">
        <v>13</v>
      </c>
      <c r="H276" s="383" t="s">
        <v>83</v>
      </c>
      <c r="I276" s="383" t="s">
        <v>18</v>
      </c>
      <c r="J276" s="383" t="s">
        <v>115</v>
      </c>
      <c r="K276" s="383" t="s">
        <v>142</v>
      </c>
      <c r="L276" s="383" t="s">
        <v>143</v>
      </c>
      <c r="M276" s="496">
        <v>100</v>
      </c>
      <c r="N276" s="383" t="s">
        <v>51</v>
      </c>
      <c r="O276" s="383" t="s">
        <v>115</v>
      </c>
      <c r="P276" s="383" t="s">
        <v>76</v>
      </c>
      <c r="Q276" s="497">
        <v>38001</v>
      </c>
      <c r="R276" s="497">
        <v>38001</v>
      </c>
      <c r="S276" s="497">
        <v>0</v>
      </c>
      <c r="T276" s="496">
        <v>0</v>
      </c>
      <c r="U276" s="496">
        <v>0</v>
      </c>
      <c r="V276" s="496">
        <v>0</v>
      </c>
      <c r="W276" s="496">
        <v>0</v>
      </c>
      <c r="X276" s="496">
        <v>0</v>
      </c>
      <c r="Y276" s="496">
        <v>0</v>
      </c>
      <c r="Z276" s="496">
        <v>0</v>
      </c>
      <c r="AA276" s="496">
        <v>0</v>
      </c>
    </row>
    <row r="277" spans="1:27" ht="15" x14ac:dyDescent="0.2">
      <c r="A277" s="383" t="s">
        <v>132</v>
      </c>
      <c r="B277" s="496">
        <v>2020</v>
      </c>
      <c r="C277" s="496">
        <v>3</v>
      </c>
      <c r="D277" s="496">
        <v>202003</v>
      </c>
      <c r="E277" s="383" t="s">
        <v>112</v>
      </c>
      <c r="F277" s="383" t="s">
        <v>115</v>
      </c>
      <c r="G277" s="383" t="s">
        <v>13</v>
      </c>
      <c r="H277" s="383" t="s">
        <v>83</v>
      </c>
      <c r="I277" s="383" t="s">
        <v>19</v>
      </c>
      <c r="J277" s="383" t="s">
        <v>169</v>
      </c>
      <c r="K277" s="383" t="s">
        <v>144</v>
      </c>
      <c r="L277" s="383" t="s">
        <v>145</v>
      </c>
      <c r="M277" s="496">
        <v>95</v>
      </c>
      <c r="N277" s="383" t="s">
        <v>51</v>
      </c>
      <c r="O277" s="383" t="s">
        <v>115</v>
      </c>
      <c r="P277" s="383" t="s">
        <v>72</v>
      </c>
      <c r="Q277" s="497">
        <v>111851.01</v>
      </c>
      <c r="R277" s="497">
        <v>105439.641</v>
      </c>
      <c r="S277" s="497">
        <v>6411.36</v>
      </c>
      <c r="T277" s="496">
        <v>0</v>
      </c>
      <c r="U277" s="496">
        <v>0</v>
      </c>
      <c r="V277" s="496">
        <v>0</v>
      </c>
      <c r="W277" s="496">
        <v>0</v>
      </c>
      <c r="X277" s="496">
        <v>0</v>
      </c>
      <c r="Y277" s="496">
        <v>0</v>
      </c>
      <c r="Z277" s="496">
        <v>0</v>
      </c>
      <c r="AA277" s="496">
        <v>0</v>
      </c>
    </row>
    <row r="278" spans="1:27" ht="15" x14ac:dyDescent="0.2">
      <c r="A278" s="383" t="s">
        <v>132</v>
      </c>
      <c r="B278" s="496">
        <v>2020</v>
      </c>
      <c r="C278" s="496">
        <v>3</v>
      </c>
      <c r="D278" s="496">
        <v>202003</v>
      </c>
      <c r="E278" s="383" t="s">
        <v>112</v>
      </c>
      <c r="F278" s="383" t="s">
        <v>115</v>
      </c>
      <c r="G278" s="383" t="s">
        <v>13</v>
      </c>
      <c r="H278" s="383" t="s">
        <v>83</v>
      </c>
      <c r="I278" s="383" t="s">
        <v>20</v>
      </c>
      <c r="J278" s="383" t="s">
        <v>115</v>
      </c>
      <c r="K278" s="383" t="s">
        <v>146</v>
      </c>
      <c r="L278" s="383" t="s">
        <v>147</v>
      </c>
      <c r="M278" s="496">
        <v>14</v>
      </c>
      <c r="N278" s="383" t="s">
        <v>51</v>
      </c>
      <c r="O278" s="383" t="s">
        <v>115</v>
      </c>
      <c r="P278" s="383" t="s">
        <v>72</v>
      </c>
      <c r="Q278" s="497">
        <v>2946.67</v>
      </c>
      <c r="R278" s="497">
        <v>2921.2460000000001</v>
      </c>
      <c r="S278" s="497">
        <v>25.42</v>
      </c>
      <c r="T278" s="496">
        <v>0</v>
      </c>
      <c r="U278" s="496">
        <v>0</v>
      </c>
      <c r="V278" s="496">
        <v>0</v>
      </c>
      <c r="W278" s="496">
        <v>0</v>
      </c>
      <c r="X278" s="496">
        <v>0</v>
      </c>
      <c r="Y278" s="496">
        <v>0</v>
      </c>
      <c r="Z278" s="496">
        <v>0</v>
      </c>
      <c r="AA278" s="496">
        <v>0</v>
      </c>
    </row>
    <row r="279" spans="1:27" ht="15" x14ac:dyDescent="0.2">
      <c r="A279" s="383" t="s">
        <v>132</v>
      </c>
      <c r="B279" s="496">
        <v>2020</v>
      </c>
      <c r="C279" s="496">
        <v>3</v>
      </c>
      <c r="D279" s="496">
        <v>202003</v>
      </c>
      <c r="E279" s="383" t="s">
        <v>112</v>
      </c>
      <c r="F279" s="383" t="s">
        <v>115</v>
      </c>
      <c r="G279" s="383" t="s">
        <v>13</v>
      </c>
      <c r="H279" s="383" t="s">
        <v>83</v>
      </c>
      <c r="I279" s="383" t="s">
        <v>21</v>
      </c>
      <c r="J279" s="383" t="s">
        <v>115</v>
      </c>
      <c r="K279" s="383" t="s">
        <v>148</v>
      </c>
      <c r="L279" s="383" t="s">
        <v>149</v>
      </c>
      <c r="M279" s="496">
        <v>88</v>
      </c>
      <c r="N279" s="383" t="s">
        <v>51</v>
      </c>
      <c r="O279" s="383" t="s">
        <v>115</v>
      </c>
      <c r="P279" s="383" t="s">
        <v>72</v>
      </c>
      <c r="Q279" s="497">
        <v>403.81799999999998</v>
      </c>
      <c r="R279" s="497">
        <v>451.84800000000001</v>
      </c>
      <c r="S279" s="497">
        <v>-48.03</v>
      </c>
      <c r="T279" s="496">
        <v>0</v>
      </c>
      <c r="U279" s="496">
        <v>0</v>
      </c>
      <c r="V279" s="496">
        <v>0</v>
      </c>
      <c r="W279" s="496">
        <v>0</v>
      </c>
      <c r="X279" s="496">
        <v>0</v>
      </c>
      <c r="Y279" s="496">
        <v>0</v>
      </c>
      <c r="Z279" s="496">
        <v>0</v>
      </c>
      <c r="AA279" s="496">
        <v>0</v>
      </c>
    </row>
    <row r="280" spans="1:27" ht="15" x14ac:dyDescent="0.2">
      <c r="A280" s="383" t="s">
        <v>132</v>
      </c>
      <c r="B280" s="496">
        <v>2020</v>
      </c>
      <c r="C280" s="496">
        <v>3</v>
      </c>
      <c r="D280" s="496">
        <v>202003</v>
      </c>
      <c r="E280" s="383" t="s">
        <v>112</v>
      </c>
      <c r="F280" s="383" t="s">
        <v>115</v>
      </c>
      <c r="G280" s="383" t="s">
        <v>13</v>
      </c>
      <c r="H280" s="383" t="s">
        <v>83</v>
      </c>
      <c r="I280" s="383" t="s">
        <v>21</v>
      </c>
      <c r="J280" s="383" t="s">
        <v>115</v>
      </c>
      <c r="K280" s="383" t="s">
        <v>148</v>
      </c>
      <c r="L280" s="383" t="s">
        <v>149</v>
      </c>
      <c r="M280" s="496">
        <v>88</v>
      </c>
      <c r="N280" s="383" t="s">
        <v>51</v>
      </c>
      <c r="O280" s="383" t="s">
        <v>115</v>
      </c>
      <c r="P280" s="383" t="s">
        <v>75</v>
      </c>
      <c r="Q280" s="497">
        <v>-21.6</v>
      </c>
      <c r="R280" s="497">
        <v>-10.29</v>
      </c>
      <c r="S280" s="497">
        <v>-11.31</v>
      </c>
      <c r="T280" s="496">
        <v>0</v>
      </c>
      <c r="U280" s="496">
        <v>0</v>
      </c>
      <c r="V280" s="496">
        <v>0</v>
      </c>
      <c r="W280" s="496">
        <v>0</v>
      </c>
      <c r="X280" s="496">
        <v>0</v>
      </c>
      <c r="Y280" s="496">
        <v>0</v>
      </c>
      <c r="Z280" s="496">
        <v>0</v>
      </c>
      <c r="AA280" s="496">
        <v>0</v>
      </c>
    </row>
    <row r="281" spans="1:27" ht="15" x14ac:dyDescent="0.2">
      <c r="A281" s="383" t="s">
        <v>132</v>
      </c>
      <c r="B281" s="496">
        <v>2020</v>
      </c>
      <c r="C281" s="496">
        <v>3</v>
      </c>
      <c r="D281" s="496">
        <v>202003</v>
      </c>
      <c r="E281" s="383" t="s">
        <v>112</v>
      </c>
      <c r="F281" s="383" t="s">
        <v>115</v>
      </c>
      <c r="G281" s="383" t="s">
        <v>13</v>
      </c>
      <c r="H281" s="383" t="s">
        <v>83</v>
      </c>
      <c r="I281" s="383" t="s">
        <v>22</v>
      </c>
      <c r="J281" s="383" t="s">
        <v>115</v>
      </c>
      <c r="K281" s="383" t="s">
        <v>150</v>
      </c>
      <c r="L281" s="383" t="s">
        <v>151</v>
      </c>
      <c r="M281" s="496">
        <v>68</v>
      </c>
      <c r="N281" s="383" t="s">
        <v>51</v>
      </c>
      <c r="O281" s="383" t="s">
        <v>115</v>
      </c>
      <c r="P281" s="383" t="s">
        <v>72</v>
      </c>
      <c r="Q281" s="497">
        <v>322.214</v>
      </c>
      <c r="R281" s="497">
        <v>302.55599999999998</v>
      </c>
      <c r="S281" s="497">
        <v>19.66</v>
      </c>
      <c r="T281" s="496">
        <v>0</v>
      </c>
      <c r="U281" s="496">
        <v>0</v>
      </c>
      <c r="V281" s="496">
        <v>0</v>
      </c>
      <c r="W281" s="496">
        <v>0</v>
      </c>
      <c r="X281" s="496">
        <v>0</v>
      </c>
      <c r="Y281" s="496">
        <v>0</v>
      </c>
      <c r="Z281" s="496">
        <v>0</v>
      </c>
      <c r="AA281" s="496">
        <v>0</v>
      </c>
    </row>
    <row r="282" spans="1:27" ht="15" x14ac:dyDescent="0.2">
      <c r="A282" s="383" t="s">
        <v>132</v>
      </c>
      <c r="B282" s="496">
        <v>2020</v>
      </c>
      <c r="C282" s="496">
        <v>3</v>
      </c>
      <c r="D282" s="496">
        <v>202003</v>
      </c>
      <c r="E282" s="383" t="s">
        <v>112</v>
      </c>
      <c r="F282" s="383" t="s">
        <v>115</v>
      </c>
      <c r="G282" s="383" t="s">
        <v>13</v>
      </c>
      <c r="H282" s="383" t="s">
        <v>84</v>
      </c>
      <c r="I282" s="383" t="s">
        <v>25</v>
      </c>
      <c r="J282" s="383" t="s">
        <v>115</v>
      </c>
      <c r="K282" s="383" t="s">
        <v>152</v>
      </c>
      <c r="L282" s="383" t="s">
        <v>153</v>
      </c>
      <c r="M282" s="496">
        <v>95</v>
      </c>
      <c r="N282" s="383" t="s">
        <v>51</v>
      </c>
      <c r="O282" s="383" t="s">
        <v>115</v>
      </c>
      <c r="P282" s="383" t="s">
        <v>72</v>
      </c>
      <c r="Q282" s="497">
        <v>6845.5990000000002</v>
      </c>
      <c r="R282" s="497">
        <v>6415.0349999999999</v>
      </c>
      <c r="S282" s="497">
        <v>430.56400000000002</v>
      </c>
      <c r="T282" s="496">
        <v>0</v>
      </c>
      <c r="U282" s="496">
        <v>0</v>
      </c>
      <c r="V282" s="496">
        <v>0</v>
      </c>
      <c r="W282" s="496">
        <v>0</v>
      </c>
      <c r="X282" s="496">
        <v>0</v>
      </c>
      <c r="Y282" s="496">
        <v>0</v>
      </c>
      <c r="Z282" s="496">
        <v>0</v>
      </c>
      <c r="AA282" s="496">
        <v>0</v>
      </c>
    </row>
    <row r="283" spans="1:27" ht="15" x14ac:dyDescent="0.2">
      <c r="A283" s="383" t="s">
        <v>132</v>
      </c>
      <c r="B283" s="496">
        <v>2020</v>
      </c>
      <c r="C283" s="496">
        <v>3</v>
      </c>
      <c r="D283" s="496">
        <v>202003</v>
      </c>
      <c r="E283" s="383" t="s">
        <v>112</v>
      </c>
      <c r="F283" s="383" t="s">
        <v>115</v>
      </c>
      <c r="G283" s="383" t="s">
        <v>13</v>
      </c>
      <c r="H283" s="383" t="s">
        <v>84</v>
      </c>
      <c r="I283" s="383" t="s">
        <v>25</v>
      </c>
      <c r="J283" s="383" t="s">
        <v>115</v>
      </c>
      <c r="K283" s="383" t="s">
        <v>152</v>
      </c>
      <c r="L283" s="383" t="s">
        <v>153</v>
      </c>
      <c r="M283" s="496">
        <v>95</v>
      </c>
      <c r="N283" s="383" t="s">
        <v>51</v>
      </c>
      <c r="O283" s="383" t="s">
        <v>115</v>
      </c>
      <c r="P283" s="383" t="s">
        <v>73</v>
      </c>
      <c r="Q283" s="497">
        <v>973.45500000000004</v>
      </c>
      <c r="R283" s="497">
        <v>949.77</v>
      </c>
      <c r="S283" s="497">
        <v>23.68</v>
      </c>
      <c r="T283" s="496">
        <v>0</v>
      </c>
      <c r="U283" s="496">
        <v>0</v>
      </c>
      <c r="V283" s="496">
        <v>0</v>
      </c>
      <c r="W283" s="496">
        <v>0</v>
      </c>
      <c r="X283" s="496">
        <v>0</v>
      </c>
      <c r="Y283" s="496">
        <v>0</v>
      </c>
      <c r="Z283" s="496">
        <v>0</v>
      </c>
      <c r="AA283" s="496">
        <v>0</v>
      </c>
    </row>
    <row r="284" spans="1:27" ht="15" x14ac:dyDescent="0.2">
      <c r="A284" s="383" t="s">
        <v>132</v>
      </c>
      <c r="B284" s="496">
        <v>2020</v>
      </c>
      <c r="C284" s="496">
        <v>3</v>
      </c>
      <c r="D284" s="496">
        <v>202003</v>
      </c>
      <c r="E284" s="383" t="s">
        <v>112</v>
      </c>
      <c r="F284" s="383" t="s">
        <v>115</v>
      </c>
      <c r="G284" s="383" t="s">
        <v>13</v>
      </c>
      <c r="H284" s="383" t="s">
        <v>84</v>
      </c>
      <c r="I284" s="383" t="s">
        <v>25</v>
      </c>
      <c r="J284" s="383" t="s">
        <v>115</v>
      </c>
      <c r="K284" s="383" t="s">
        <v>152</v>
      </c>
      <c r="L284" s="383" t="s">
        <v>153</v>
      </c>
      <c r="M284" s="496">
        <v>95</v>
      </c>
      <c r="N284" s="383" t="s">
        <v>51</v>
      </c>
      <c r="O284" s="383" t="s">
        <v>115</v>
      </c>
      <c r="P284" s="383" t="s">
        <v>74</v>
      </c>
      <c r="Q284" s="497">
        <v>166755.07999999999</v>
      </c>
      <c r="R284" s="497">
        <v>159935.07999999999</v>
      </c>
      <c r="S284" s="497">
        <v>6820</v>
      </c>
      <c r="T284" s="496">
        <v>0</v>
      </c>
      <c r="U284" s="496">
        <v>0</v>
      </c>
      <c r="V284" s="496">
        <v>0</v>
      </c>
      <c r="W284" s="496">
        <v>0</v>
      </c>
      <c r="X284" s="496">
        <v>0</v>
      </c>
      <c r="Y284" s="496">
        <v>0</v>
      </c>
      <c r="Z284" s="496">
        <v>0</v>
      </c>
      <c r="AA284" s="496">
        <v>0</v>
      </c>
    </row>
    <row r="285" spans="1:27" ht="15" x14ac:dyDescent="0.2">
      <c r="A285" s="383" t="s">
        <v>132</v>
      </c>
      <c r="B285" s="496">
        <v>2020</v>
      </c>
      <c r="C285" s="496">
        <v>3</v>
      </c>
      <c r="D285" s="496">
        <v>202003</v>
      </c>
      <c r="E285" s="383" t="s">
        <v>112</v>
      </c>
      <c r="F285" s="383" t="s">
        <v>115</v>
      </c>
      <c r="G285" s="383" t="s">
        <v>13</v>
      </c>
      <c r="H285" s="383" t="s">
        <v>84</v>
      </c>
      <c r="I285" s="383" t="s">
        <v>25</v>
      </c>
      <c r="J285" s="383" t="s">
        <v>115</v>
      </c>
      <c r="K285" s="383" t="s">
        <v>152</v>
      </c>
      <c r="L285" s="383" t="s">
        <v>153</v>
      </c>
      <c r="M285" s="496">
        <v>95</v>
      </c>
      <c r="N285" s="383" t="s">
        <v>51</v>
      </c>
      <c r="O285" s="383" t="s">
        <v>115</v>
      </c>
      <c r="P285" s="383" t="s">
        <v>77</v>
      </c>
      <c r="Q285" s="497">
        <v>1013.43</v>
      </c>
      <c r="R285" s="497">
        <v>853.7</v>
      </c>
      <c r="S285" s="497">
        <v>159.72999999999999</v>
      </c>
      <c r="T285" s="496">
        <v>0</v>
      </c>
      <c r="U285" s="496">
        <v>0</v>
      </c>
      <c r="V285" s="496">
        <v>0</v>
      </c>
      <c r="W285" s="496">
        <v>0</v>
      </c>
      <c r="X285" s="496">
        <v>0</v>
      </c>
      <c r="Y285" s="496">
        <v>0</v>
      </c>
      <c r="Z285" s="496">
        <v>0</v>
      </c>
      <c r="AA285" s="496">
        <v>0</v>
      </c>
    </row>
    <row r="286" spans="1:27" ht="15" x14ac:dyDescent="0.2">
      <c r="A286" s="383" t="s">
        <v>132</v>
      </c>
      <c r="B286" s="496">
        <v>2020</v>
      </c>
      <c r="C286" s="496">
        <v>3</v>
      </c>
      <c r="D286" s="496">
        <v>202003</v>
      </c>
      <c r="E286" s="383" t="s">
        <v>112</v>
      </c>
      <c r="F286" s="383" t="s">
        <v>115</v>
      </c>
      <c r="G286" s="383" t="s">
        <v>13</v>
      </c>
      <c r="H286" s="383" t="s">
        <v>84</v>
      </c>
      <c r="I286" s="383" t="s">
        <v>25</v>
      </c>
      <c r="J286" s="383" t="s">
        <v>115</v>
      </c>
      <c r="K286" s="383" t="s">
        <v>170</v>
      </c>
      <c r="L286" s="383" t="s">
        <v>171</v>
      </c>
      <c r="M286" s="496">
        <v>95</v>
      </c>
      <c r="N286" s="383" t="s">
        <v>51</v>
      </c>
      <c r="O286" s="383" t="s">
        <v>115</v>
      </c>
      <c r="P286" s="383" t="s">
        <v>72</v>
      </c>
      <c r="Q286" s="497">
        <v>-86336.71</v>
      </c>
      <c r="R286" s="497">
        <v>-82005.460000000006</v>
      </c>
      <c r="S286" s="497">
        <v>-4331.25</v>
      </c>
      <c r="T286" s="496">
        <v>0</v>
      </c>
      <c r="U286" s="496">
        <v>0</v>
      </c>
      <c r="V286" s="496">
        <v>0</v>
      </c>
      <c r="W286" s="496">
        <v>0</v>
      </c>
      <c r="X286" s="496">
        <v>0</v>
      </c>
      <c r="Y286" s="496">
        <v>0</v>
      </c>
      <c r="Z286" s="496">
        <v>0</v>
      </c>
      <c r="AA286" s="496">
        <v>0</v>
      </c>
    </row>
    <row r="287" spans="1:27" ht="15" x14ac:dyDescent="0.2">
      <c r="A287" s="383" t="s">
        <v>132</v>
      </c>
      <c r="B287" s="496">
        <v>2020</v>
      </c>
      <c r="C287" s="496">
        <v>3</v>
      </c>
      <c r="D287" s="496">
        <v>202003</v>
      </c>
      <c r="E287" s="383" t="s">
        <v>112</v>
      </c>
      <c r="F287" s="383" t="s">
        <v>115</v>
      </c>
      <c r="G287" s="383" t="s">
        <v>13</v>
      </c>
      <c r="H287" s="383" t="s">
        <v>84</v>
      </c>
      <c r="I287" s="383" t="s">
        <v>26</v>
      </c>
      <c r="J287" s="383" t="s">
        <v>115</v>
      </c>
      <c r="K287" s="383" t="s">
        <v>154</v>
      </c>
      <c r="L287" s="383" t="s">
        <v>155</v>
      </c>
      <c r="M287" s="496">
        <v>100</v>
      </c>
      <c r="N287" s="383" t="s">
        <v>51</v>
      </c>
      <c r="O287" s="383" t="s">
        <v>115</v>
      </c>
      <c r="P287" s="383" t="s">
        <v>72</v>
      </c>
      <c r="Q287" s="497">
        <v>349.19099999999997</v>
      </c>
      <c r="R287" s="497">
        <v>349.19099999999997</v>
      </c>
      <c r="S287" s="497">
        <v>0</v>
      </c>
      <c r="T287" s="496">
        <v>0</v>
      </c>
      <c r="U287" s="496">
        <v>0</v>
      </c>
      <c r="V287" s="496">
        <v>0</v>
      </c>
      <c r="W287" s="496">
        <v>0</v>
      </c>
      <c r="X287" s="496">
        <v>0</v>
      </c>
      <c r="Y287" s="496">
        <v>0</v>
      </c>
      <c r="Z287" s="496">
        <v>0</v>
      </c>
      <c r="AA287" s="496">
        <v>0</v>
      </c>
    </row>
    <row r="288" spans="1:27" ht="15" x14ac:dyDescent="0.2">
      <c r="A288" s="383" t="s">
        <v>132</v>
      </c>
      <c r="B288" s="496">
        <v>2020</v>
      </c>
      <c r="C288" s="496">
        <v>3</v>
      </c>
      <c r="D288" s="496">
        <v>202003</v>
      </c>
      <c r="E288" s="383" t="s">
        <v>112</v>
      </c>
      <c r="F288" s="383" t="s">
        <v>115</v>
      </c>
      <c r="G288" s="383" t="s">
        <v>13</v>
      </c>
      <c r="H288" s="383" t="s">
        <v>84</v>
      </c>
      <c r="I288" s="383" t="s">
        <v>26</v>
      </c>
      <c r="J288" s="383" t="s">
        <v>115</v>
      </c>
      <c r="K288" s="383" t="s">
        <v>154</v>
      </c>
      <c r="L288" s="383" t="s">
        <v>155</v>
      </c>
      <c r="M288" s="496">
        <v>100</v>
      </c>
      <c r="N288" s="383" t="s">
        <v>51</v>
      </c>
      <c r="O288" s="383" t="s">
        <v>115</v>
      </c>
      <c r="P288" s="383" t="s">
        <v>76</v>
      </c>
      <c r="Q288" s="497">
        <v>34608</v>
      </c>
      <c r="R288" s="497">
        <v>34608</v>
      </c>
      <c r="S288" s="497">
        <v>0</v>
      </c>
      <c r="T288" s="496">
        <v>0</v>
      </c>
      <c r="U288" s="496">
        <v>0</v>
      </c>
      <c r="V288" s="496">
        <v>0</v>
      </c>
      <c r="W288" s="496">
        <v>0</v>
      </c>
      <c r="X288" s="496">
        <v>0</v>
      </c>
      <c r="Y288" s="496">
        <v>0</v>
      </c>
      <c r="Z288" s="496">
        <v>0</v>
      </c>
      <c r="AA288" s="496">
        <v>0</v>
      </c>
    </row>
    <row r="289" spans="1:27" ht="15" x14ac:dyDescent="0.2">
      <c r="A289" s="383" t="s">
        <v>132</v>
      </c>
      <c r="B289" s="496">
        <v>2020</v>
      </c>
      <c r="C289" s="496">
        <v>3</v>
      </c>
      <c r="D289" s="496">
        <v>202003</v>
      </c>
      <c r="E289" s="383" t="s">
        <v>112</v>
      </c>
      <c r="F289" s="383" t="s">
        <v>115</v>
      </c>
      <c r="G289" s="383" t="s">
        <v>13</v>
      </c>
      <c r="H289" s="383" t="s">
        <v>84</v>
      </c>
      <c r="I289" s="383" t="s">
        <v>27</v>
      </c>
      <c r="J289" s="383" t="s">
        <v>115</v>
      </c>
      <c r="K289" s="383" t="s">
        <v>122</v>
      </c>
      <c r="L289" s="383" t="s">
        <v>123</v>
      </c>
      <c r="M289" s="496">
        <v>96</v>
      </c>
      <c r="N289" s="383" t="s">
        <v>51</v>
      </c>
      <c r="O289" s="383" t="s">
        <v>115</v>
      </c>
      <c r="P289" s="383" t="s">
        <v>72</v>
      </c>
      <c r="Q289" s="497">
        <v>28303.27</v>
      </c>
      <c r="R289" s="497">
        <v>27248.967000000001</v>
      </c>
      <c r="S289" s="497">
        <v>1054.3030000000001</v>
      </c>
      <c r="T289" s="496">
        <v>0</v>
      </c>
      <c r="U289" s="496">
        <v>0</v>
      </c>
      <c r="V289" s="496">
        <v>0</v>
      </c>
      <c r="W289" s="496">
        <v>0</v>
      </c>
      <c r="X289" s="496">
        <v>0</v>
      </c>
      <c r="Y289" s="496">
        <v>0</v>
      </c>
      <c r="Z289" s="496">
        <v>0</v>
      </c>
      <c r="AA289" s="496">
        <v>0</v>
      </c>
    </row>
    <row r="290" spans="1:27" ht="15" x14ac:dyDescent="0.2">
      <c r="A290" s="383" t="s">
        <v>132</v>
      </c>
      <c r="B290" s="496">
        <v>2020</v>
      </c>
      <c r="C290" s="496">
        <v>3</v>
      </c>
      <c r="D290" s="496">
        <v>202003</v>
      </c>
      <c r="E290" s="383" t="s">
        <v>112</v>
      </c>
      <c r="F290" s="383" t="s">
        <v>115</v>
      </c>
      <c r="G290" s="383" t="s">
        <v>13</v>
      </c>
      <c r="H290" s="383" t="s">
        <v>84</v>
      </c>
      <c r="I290" s="383" t="s">
        <v>27</v>
      </c>
      <c r="J290" s="383" t="s">
        <v>115</v>
      </c>
      <c r="K290" s="383" t="s">
        <v>122</v>
      </c>
      <c r="L290" s="383" t="s">
        <v>123</v>
      </c>
      <c r="M290" s="496">
        <v>96</v>
      </c>
      <c r="N290" s="383" t="s">
        <v>51</v>
      </c>
      <c r="O290" s="383" t="s">
        <v>115</v>
      </c>
      <c r="P290" s="383" t="s">
        <v>73</v>
      </c>
      <c r="Q290" s="497">
        <v>533.23299999999995</v>
      </c>
      <c r="R290" s="497">
        <v>533.23299999999995</v>
      </c>
      <c r="S290" s="497">
        <v>0</v>
      </c>
      <c r="T290" s="496">
        <v>0</v>
      </c>
      <c r="U290" s="496">
        <v>0</v>
      </c>
      <c r="V290" s="496">
        <v>0</v>
      </c>
      <c r="W290" s="496">
        <v>0</v>
      </c>
      <c r="X290" s="496">
        <v>0</v>
      </c>
      <c r="Y290" s="496">
        <v>0</v>
      </c>
      <c r="Z290" s="496">
        <v>0</v>
      </c>
      <c r="AA290" s="496">
        <v>0</v>
      </c>
    </row>
    <row r="291" spans="1:27" ht="15" x14ac:dyDescent="0.2">
      <c r="A291" s="383" t="s">
        <v>132</v>
      </c>
      <c r="B291" s="496">
        <v>2020</v>
      </c>
      <c r="C291" s="496">
        <v>3</v>
      </c>
      <c r="D291" s="496">
        <v>202003</v>
      </c>
      <c r="E291" s="383" t="s">
        <v>112</v>
      </c>
      <c r="F291" s="383" t="s">
        <v>115</v>
      </c>
      <c r="G291" s="383" t="s">
        <v>13</v>
      </c>
      <c r="H291" s="383" t="s">
        <v>84</v>
      </c>
      <c r="I291" s="383" t="s">
        <v>27</v>
      </c>
      <c r="J291" s="383" t="s">
        <v>115</v>
      </c>
      <c r="K291" s="383" t="s">
        <v>122</v>
      </c>
      <c r="L291" s="383" t="s">
        <v>123</v>
      </c>
      <c r="M291" s="496">
        <v>96</v>
      </c>
      <c r="N291" s="383" t="s">
        <v>51</v>
      </c>
      <c r="O291" s="383" t="s">
        <v>115</v>
      </c>
      <c r="P291" s="383" t="s">
        <v>74</v>
      </c>
      <c r="Q291" s="497">
        <v>147835.53400000001</v>
      </c>
      <c r="R291" s="497">
        <v>122788.94</v>
      </c>
      <c r="S291" s="497">
        <v>25046.61</v>
      </c>
      <c r="T291" s="496">
        <v>0</v>
      </c>
      <c r="U291" s="496">
        <v>0</v>
      </c>
      <c r="V291" s="496">
        <v>0</v>
      </c>
      <c r="W291" s="496">
        <v>0</v>
      </c>
      <c r="X291" s="496">
        <v>0</v>
      </c>
      <c r="Y291" s="496">
        <v>0</v>
      </c>
      <c r="Z291" s="496">
        <v>0</v>
      </c>
      <c r="AA291" s="496">
        <v>0</v>
      </c>
    </row>
    <row r="292" spans="1:27" ht="15" x14ac:dyDescent="0.2">
      <c r="A292" s="383" t="s">
        <v>132</v>
      </c>
      <c r="B292" s="496">
        <v>2020</v>
      </c>
      <c r="C292" s="496">
        <v>3</v>
      </c>
      <c r="D292" s="496">
        <v>202003</v>
      </c>
      <c r="E292" s="383" t="s">
        <v>112</v>
      </c>
      <c r="F292" s="383" t="s">
        <v>115</v>
      </c>
      <c r="G292" s="383" t="s">
        <v>13</v>
      </c>
      <c r="H292" s="383" t="s">
        <v>84</v>
      </c>
      <c r="I292" s="383" t="s">
        <v>27</v>
      </c>
      <c r="J292" s="383" t="s">
        <v>115</v>
      </c>
      <c r="K292" s="383" t="s">
        <v>172</v>
      </c>
      <c r="L292" s="383" t="s">
        <v>173</v>
      </c>
      <c r="M292" s="496">
        <v>96</v>
      </c>
      <c r="N292" s="383" t="s">
        <v>51</v>
      </c>
      <c r="O292" s="383" t="s">
        <v>115</v>
      </c>
      <c r="P292" s="383" t="s">
        <v>72</v>
      </c>
      <c r="Q292" s="497">
        <v>456.5</v>
      </c>
      <c r="R292" s="497">
        <v>456.5</v>
      </c>
      <c r="S292" s="497">
        <v>0</v>
      </c>
      <c r="T292" s="496">
        <v>0</v>
      </c>
      <c r="U292" s="496">
        <v>0</v>
      </c>
      <c r="V292" s="496">
        <v>0</v>
      </c>
      <c r="W292" s="496">
        <v>0</v>
      </c>
      <c r="X292" s="496">
        <v>0</v>
      </c>
      <c r="Y292" s="496">
        <v>0</v>
      </c>
      <c r="Z292" s="496">
        <v>0</v>
      </c>
      <c r="AA292" s="496">
        <v>0</v>
      </c>
    </row>
    <row r="293" spans="1:27" ht="15" x14ac:dyDescent="0.2">
      <c r="A293" s="383" t="s">
        <v>132</v>
      </c>
      <c r="B293" s="496">
        <v>2020</v>
      </c>
      <c r="C293" s="496">
        <v>3</v>
      </c>
      <c r="D293" s="496">
        <v>202003</v>
      </c>
      <c r="E293" s="383" t="s">
        <v>112</v>
      </c>
      <c r="F293" s="383" t="s">
        <v>115</v>
      </c>
      <c r="G293" s="383" t="s">
        <v>13</v>
      </c>
      <c r="H293" s="383" t="s">
        <v>84</v>
      </c>
      <c r="I293" s="383" t="s">
        <v>27</v>
      </c>
      <c r="J293" s="383" t="s">
        <v>115</v>
      </c>
      <c r="K293" s="383" t="s">
        <v>174</v>
      </c>
      <c r="L293" s="383" t="s">
        <v>175</v>
      </c>
      <c r="M293" s="496">
        <v>96</v>
      </c>
      <c r="N293" s="383" t="s">
        <v>51</v>
      </c>
      <c r="O293" s="383" t="s">
        <v>115</v>
      </c>
      <c r="P293" s="383" t="s">
        <v>72</v>
      </c>
      <c r="Q293" s="497">
        <v>90593.75</v>
      </c>
      <c r="R293" s="497">
        <v>94925</v>
      </c>
      <c r="S293" s="497">
        <v>-4331.25</v>
      </c>
      <c r="T293" s="496">
        <v>0</v>
      </c>
      <c r="U293" s="496">
        <v>0</v>
      </c>
      <c r="V293" s="496">
        <v>0</v>
      </c>
      <c r="W293" s="496">
        <v>0</v>
      </c>
      <c r="X293" s="496">
        <v>0</v>
      </c>
      <c r="Y293" s="496">
        <v>0</v>
      </c>
      <c r="Z293" s="496">
        <v>0</v>
      </c>
      <c r="AA293" s="496">
        <v>0</v>
      </c>
    </row>
    <row r="294" spans="1:27" ht="15" x14ac:dyDescent="0.2">
      <c r="A294" s="383" t="s">
        <v>132</v>
      </c>
      <c r="B294" s="496">
        <v>2020</v>
      </c>
      <c r="C294" s="496">
        <v>3</v>
      </c>
      <c r="D294" s="496">
        <v>202003</v>
      </c>
      <c r="E294" s="383" t="s">
        <v>112</v>
      </c>
      <c r="F294" s="383" t="s">
        <v>115</v>
      </c>
      <c r="G294" s="383" t="s">
        <v>13</v>
      </c>
      <c r="H294" s="383" t="s">
        <v>84</v>
      </c>
      <c r="I294" s="383" t="s">
        <v>28</v>
      </c>
      <c r="J294" s="383" t="s">
        <v>115</v>
      </c>
      <c r="K294" s="383" t="s">
        <v>124</v>
      </c>
      <c r="L294" s="383" t="s">
        <v>125</v>
      </c>
      <c r="M294" s="496">
        <v>100</v>
      </c>
      <c r="N294" s="383" t="s">
        <v>51</v>
      </c>
      <c r="O294" s="383" t="s">
        <v>115</v>
      </c>
      <c r="P294" s="383" t="s">
        <v>72</v>
      </c>
      <c r="Q294" s="497">
        <v>16374.929</v>
      </c>
      <c r="R294" s="497">
        <v>16374.929</v>
      </c>
      <c r="S294" s="497">
        <v>0</v>
      </c>
      <c r="T294" s="496">
        <v>0</v>
      </c>
      <c r="U294" s="496">
        <v>0</v>
      </c>
      <c r="V294" s="496">
        <v>0</v>
      </c>
      <c r="W294" s="496">
        <v>0</v>
      </c>
      <c r="X294" s="496">
        <v>0</v>
      </c>
      <c r="Y294" s="496">
        <v>0</v>
      </c>
      <c r="Z294" s="496">
        <v>0</v>
      </c>
      <c r="AA294" s="496">
        <v>0</v>
      </c>
    </row>
    <row r="295" spans="1:27" ht="15" x14ac:dyDescent="0.2">
      <c r="A295" s="383" t="s">
        <v>132</v>
      </c>
      <c r="B295" s="496">
        <v>2020</v>
      </c>
      <c r="C295" s="496">
        <v>3</v>
      </c>
      <c r="D295" s="496">
        <v>202003</v>
      </c>
      <c r="E295" s="383" t="s">
        <v>112</v>
      </c>
      <c r="F295" s="383" t="s">
        <v>115</v>
      </c>
      <c r="G295" s="383" t="s">
        <v>13</v>
      </c>
      <c r="H295" s="383" t="s">
        <v>84</v>
      </c>
      <c r="I295" s="383" t="s">
        <v>28</v>
      </c>
      <c r="J295" s="383" t="s">
        <v>115</v>
      </c>
      <c r="K295" s="383" t="s">
        <v>124</v>
      </c>
      <c r="L295" s="383" t="s">
        <v>125</v>
      </c>
      <c r="M295" s="496">
        <v>100</v>
      </c>
      <c r="N295" s="383" t="s">
        <v>51</v>
      </c>
      <c r="O295" s="383" t="s">
        <v>115</v>
      </c>
      <c r="P295" s="383" t="s">
        <v>73</v>
      </c>
      <c r="Q295" s="497">
        <v>-29.3</v>
      </c>
      <c r="R295" s="497">
        <v>-29.3</v>
      </c>
      <c r="S295" s="497">
        <v>0</v>
      </c>
      <c r="T295" s="496">
        <v>0</v>
      </c>
      <c r="U295" s="496">
        <v>0</v>
      </c>
      <c r="V295" s="496">
        <v>0</v>
      </c>
      <c r="W295" s="496">
        <v>0</v>
      </c>
      <c r="X295" s="496">
        <v>0</v>
      </c>
      <c r="Y295" s="496">
        <v>0</v>
      </c>
      <c r="Z295" s="496">
        <v>0</v>
      </c>
      <c r="AA295" s="496">
        <v>0</v>
      </c>
    </row>
    <row r="296" spans="1:27" ht="15" x14ac:dyDescent="0.2">
      <c r="A296" s="383" t="s">
        <v>132</v>
      </c>
      <c r="B296" s="496">
        <v>2020</v>
      </c>
      <c r="C296" s="496">
        <v>3</v>
      </c>
      <c r="D296" s="496">
        <v>202003</v>
      </c>
      <c r="E296" s="383" t="s">
        <v>112</v>
      </c>
      <c r="F296" s="383" t="s">
        <v>115</v>
      </c>
      <c r="G296" s="383" t="s">
        <v>13</v>
      </c>
      <c r="H296" s="383" t="s">
        <v>84</v>
      </c>
      <c r="I296" s="383" t="s">
        <v>28</v>
      </c>
      <c r="J296" s="383" t="s">
        <v>115</v>
      </c>
      <c r="K296" s="383" t="s">
        <v>124</v>
      </c>
      <c r="L296" s="383" t="s">
        <v>125</v>
      </c>
      <c r="M296" s="496">
        <v>100</v>
      </c>
      <c r="N296" s="383" t="s">
        <v>51</v>
      </c>
      <c r="O296" s="383" t="s">
        <v>115</v>
      </c>
      <c r="P296" s="383" t="s">
        <v>74</v>
      </c>
      <c r="Q296" s="497">
        <v>203006.89</v>
      </c>
      <c r="R296" s="497">
        <v>194871.47</v>
      </c>
      <c r="S296" s="497">
        <v>8135.42</v>
      </c>
      <c r="T296" s="496">
        <v>0</v>
      </c>
      <c r="U296" s="496">
        <v>0</v>
      </c>
      <c r="V296" s="496">
        <v>0</v>
      </c>
      <c r="W296" s="496">
        <v>0</v>
      </c>
      <c r="X296" s="496">
        <v>0</v>
      </c>
      <c r="Y296" s="496">
        <v>0</v>
      </c>
      <c r="Z296" s="496">
        <v>0</v>
      </c>
      <c r="AA296" s="496">
        <v>0</v>
      </c>
    </row>
    <row r="297" spans="1:27" ht="15" x14ac:dyDescent="0.2">
      <c r="A297" s="383" t="s">
        <v>132</v>
      </c>
      <c r="B297" s="496">
        <v>2020</v>
      </c>
      <c r="C297" s="496">
        <v>3</v>
      </c>
      <c r="D297" s="496">
        <v>202003</v>
      </c>
      <c r="E297" s="383" t="s">
        <v>112</v>
      </c>
      <c r="F297" s="383" t="s">
        <v>115</v>
      </c>
      <c r="G297" s="383" t="s">
        <v>13</v>
      </c>
      <c r="H297" s="383" t="s">
        <v>84</v>
      </c>
      <c r="I297" s="383" t="s">
        <v>29</v>
      </c>
      <c r="J297" s="383" t="s">
        <v>115</v>
      </c>
      <c r="K297" s="383" t="s">
        <v>156</v>
      </c>
      <c r="L297" s="383" t="s">
        <v>157</v>
      </c>
      <c r="M297" s="496">
        <v>100</v>
      </c>
      <c r="N297" s="383" t="s">
        <v>51</v>
      </c>
      <c r="O297" s="383" t="s">
        <v>115</v>
      </c>
      <c r="P297" s="383" t="s">
        <v>72</v>
      </c>
      <c r="Q297" s="497">
        <v>23691.690999999999</v>
      </c>
      <c r="R297" s="497">
        <v>23691.690999999999</v>
      </c>
      <c r="S297" s="497">
        <v>0</v>
      </c>
      <c r="T297" s="496">
        <v>0</v>
      </c>
      <c r="U297" s="496">
        <v>0</v>
      </c>
      <c r="V297" s="496">
        <v>0</v>
      </c>
      <c r="W297" s="496">
        <v>0</v>
      </c>
      <c r="X297" s="496">
        <v>0</v>
      </c>
      <c r="Y297" s="496">
        <v>0</v>
      </c>
      <c r="Z297" s="496">
        <v>0</v>
      </c>
      <c r="AA297" s="496">
        <v>0</v>
      </c>
    </row>
    <row r="298" spans="1:27" ht="15" x14ac:dyDescent="0.2">
      <c r="A298" s="383" t="s">
        <v>132</v>
      </c>
      <c r="B298" s="496">
        <v>2020</v>
      </c>
      <c r="C298" s="496">
        <v>3</v>
      </c>
      <c r="D298" s="496">
        <v>202003</v>
      </c>
      <c r="E298" s="383" t="s">
        <v>112</v>
      </c>
      <c r="F298" s="383" t="s">
        <v>115</v>
      </c>
      <c r="G298" s="383" t="s">
        <v>13</v>
      </c>
      <c r="H298" s="383" t="s">
        <v>84</v>
      </c>
      <c r="I298" s="383" t="s">
        <v>29</v>
      </c>
      <c r="J298" s="383" t="s">
        <v>115</v>
      </c>
      <c r="K298" s="383" t="s">
        <v>156</v>
      </c>
      <c r="L298" s="383" t="s">
        <v>157</v>
      </c>
      <c r="M298" s="496">
        <v>100</v>
      </c>
      <c r="N298" s="383" t="s">
        <v>51</v>
      </c>
      <c r="O298" s="383" t="s">
        <v>115</v>
      </c>
      <c r="P298" s="383" t="s">
        <v>73</v>
      </c>
      <c r="Q298" s="497">
        <v>68.64</v>
      </c>
      <c r="R298" s="497">
        <v>68.64</v>
      </c>
      <c r="S298" s="497">
        <v>0</v>
      </c>
      <c r="T298" s="496">
        <v>0</v>
      </c>
      <c r="U298" s="496">
        <v>0</v>
      </c>
      <c r="V298" s="496">
        <v>0</v>
      </c>
      <c r="W298" s="496">
        <v>0</v>
      </c>
      <c r="X298" s="496">
        <v>0</v>
      </c>
      <c r="Y298" s="496">
        <v>0</v>
      </c>
      <c r="Z298" s="496">
        <v>0</v>
      </c>
      <c r="AA298" s="496">
        <v>0</v>
      </c>
    </row>
    <row r="299" spans="1:27" ht="15" x14ac:dyDescent="0.2">
      <c r="A299" s="383" t="s">
        <v>132</v>
      </c>
      <c r="B299" s="496">
        <v>2020</v>
      </c>
      <c r="C299" s="496">
        <v>3</v>
      </c>
      <c r="D299" s="496">
        <v>202003</v>
      </c>
      <c r="E299" s="383" t="s">
        <v>112</v>
      </c>
      <c r="F299" s="383" t="s">
        <v>115</v>
      </c>
      <c r="G299" s="383" t="s">
        <v>13</v>
      </c>
      <c r="H299" s="383" t="s">
        <v>84</v>
      </c>
      <c r="I299" s="383" t="s">
        <v>29</v>
      </c>
      <c r="J299" s="383" t="s">
        <v>115</v>
      </c>
      <c r="K299" s="383" t="s">
        <v>156</v>
      </c>
      <c r="L299" s="383" t="s">
        <v>157</v>
      </c>
      <c r="M299" s="496">
        <v>100</v>
      </c>
      <c r="N299" s="383" t="s">
        <v>51</v>
      </c>
      <c r="O299" s="383" t="s">
        <v>115</v>
      </c>
      <c r="P299" s="383" t="s">
        <v>74</v>
      </c>
      <c r="Q299" s="497">
        <v>11270.98</v>
      </c>
      <c r="R299" s="497">
        <v>11270.98</v>
      </c>
      <c r="S299" s="497">
        <v>0</v>
      </c>
      <c r="T299" s="496">
        <v>0</v>
      </c>
      <c r="U299" s="496">
        <v>0</v>
      </c>
      <c r="V299" s="496">
        <v>0</v>
      </c>
      <c r="W299" s="496">
        <v>0</v>
      </c>
      <c r="X299" s="496">
        <v>0</v>
      </c>
      <c r="Y299" s="496">
        <v>0</v>
      </c>
      <c r="Z299" s="496">
        <v>0</v>
      </c>
      <c r="AA299" s="496">
        <v>0</v>
      </c>
    </row>
    <row r="300" spans="1:27" ht="15" x14ac:dyDescent="0.2">
      <c r="A300" s="383" t="s">
        <v>132</v>
      </c>
      <c r="B300" s="496">
        <v>2020</v>
      </c>
      <c r="C300" s="496">
        <v>3</v>
      </c>
      <c r="D300" s="496">
        <v>202003</v>
      </c>
      <c r="E300" s="383" t="s">
        <v>112</v>
      </c>
      <c r="F300" s="383" t="s">
        <v>115</v>
      </c>
      <c r="G300" s="383" t="s">
        <v>32</v>
      </c>
      <c r="H300" s="383" t="s">
        <v>33</v>
      </c>
      <c r="I300" s="383" t="s">
        <v>34</v>
      </c>
      <c r="J300" s="383" t="s">
        <v>115</v>
      </c>
      <c r="K300" s="383" t="s">
        <v>126</v>
      </c>
      <c r="L300" s="383" t="s">
        <v>127</v>
      </c>
      <c r="M300" s="496">
        <v>100</v>
      </c>
      <c r="N300" s="383" t="s">
        <v>51</v>
      </c>
      <c r="O300" s="383" t="s">
        <v>115</v>
      </c>
      <c r="P300" s="383" t="s">
        <v>72</v>
      </c>
      <c r="Q300" s="497">
        <v>19048.607</v>
      </c>
      <c r="R300" s="497">
        <v>19048.607</v>
      </c>
      <c r="S300" s="497">
        <v>0</v>
      </c>
      <c r="T300" s="496">
        <v>0</v>
      </c>
      <c r="U300" s="496">
        <v>0</v>
      </c>
      <c r="V300" s="496">
        <v>0</v>
      </c>
      <c r="W300" s="496">
        <v>0</v>
      </c>
      <c r="X300" s="496">
        <v>0</v>
      </c>
      <c r="Y300" s="496">
        <v>0</v>
      </c>
      <c r="Z300" s="496">
        <v>0</v>
      </c>
      <c r="AA300" s="496">
        <v>0</v>
      </c>
    </row>
    <row r="301" spans="1:27" ht="15" x14ac:dyDescent="0.2">
      <c r="A301" s="383" t="s">
        <v>132</v>
      </c>
      <c r="B301" s="496">
        <v>2020</v>
      </c>
      <c r="C301" s="496">
        <v>3</v>
      </c>
      <c r="D301" s="496">
        <v>202003</v>
      </c>
      <c r="E301" s="383" t="s">
        <v>112</v>
      </c>
      <c r="F301" s="383" t="s">
        <v>115</v>
      </c>
      <c r="G301" s="383" t="s">
        <v>32</v>
      </c>
      <c r="H301" s="383" t="s">
        <v>33</v>
      </c>
      <c r="I301" s="383" t="s">
        <v>34</v>
      </c>
      <c r="J301" s="383" t="s">
        <v>115</v>
      </c>
      <c r="K301" s="383" t="s">
        <v>176</v>
      </c>
      <c r="L301" s="383" t="s">
        <v>177</v>
      </c>
      <c r="M301" s="496">
        <v>100</v>
      </c>
      <c r="N301" s="383" t="s">
        <v>51</v>
      </c>
      <c r="O301" s="383" t="s">
        <v>115</v>
      </c>
      <c r="P301" s="383" t="s">
        <v>74</v>
      </c>
      <c r="Q301" s="497">
        <v>-88</v>
      </c>
      <c r="R301" s="497">
        <v>-88</v>
      </c>
      <c r="S301" s="497">
        <v>0</v>
      </c>
      <c r="T301" s="496">
        <v>0</v>
      </c>
      <c r="U301" s="496">
        <v>0</v>
      </c>
      <c r="V301" s="496">
        <v>0</v>
      </c>
      <c r="W301" s="496">
        <v>0</v>
      </c>
      <c r="X301" s="496">
        <v>0</v>
      </c>
      <c r="Y301" s="496">
        <v>0</v>
      </c>
      <c r="Z301" s="496">
        <v>0</v>
      </c>
      <c r="AA301" s="496">
        <v>0</v>
      </c>
    </row>
    <row r="302" spans="1:27" ht="15" x14ac:dyDescent="0.2">
      <c r="A302" s="383" t="s">
        <v>132</v>
      </c>
      <c r="B302" s="496">
        <v>2020</v>
      </c>
      <c r="C302" s="496">
        <v>3</v>
      </c>
      <c r="D302" s="496">
        <v>202003</v>
      </c>
      <c r="E302" s="383" t="s">
        <v>112</v>
      </c>
      <c r="F302" s="383" t="s">
        <v>115</v>
      </c>
      <c r="G302" s="383" t="s">
        <v>32</v>
      </c>
      <c r="H302" s="383" t="s">
        <v>33</v>
      </c>
      <c r="I302" s="383" t="s">
        <v>36</v>
      </c>
      <c r="J302" s="383" t="s">
        <v>115</v>
      </c>
      <c r="K302" s="383" t="s">
        <v>113</v>
      </c>
      <c r="L302" s="383" t="s">
        <v>114</v>
      </c>
      <c r="M302" s="496">
        <v>100</v>
      </c>
      <c r="N302" s="383" t="s">
        <v>51</v>
      </c>
      <c r="O302" s="383" t="s">
        <v>115</v>
      </c>
      <c r="P302" s="383" t="s">
        <v>72</v>
      </c>
      <c r="Q302" s="497">
        <v>3524.4639999999999</v>
      </c>
      <c r="R302" s="497">
        <v>3524.4639999999999</v>
      </c>
      <c r="S302" s="497">
        <v>0</v>
      </c>
      <c r="T302" s="496">
        <v>0</v>
      </c>
      <c r="U302" s="496">
        <v>0</v>
      </c>
      <c r="V302" s="496">
        <v>0</v>
      </c>
      <c r="W302" s="496">
        <v>0</v>
      </c>
      <c r="X302" s="496">
        <v>0</v>
      </c>
      <c r="Y302" s="496">
        <v>0</v>
      </c>
      <c r="Z302" s="496">
        <v>0</v>
      </c>
      <c r="AA302" s="496">
        <v>0</v>
      </c>
    </row>
    <row r="303" spans="1:27" ht="15" x14ac:dyDescent="0.2">
      <c r="A303" s="383" t="s">
        <v>132</v>
      </c>
      <c r="B303" s="496">
        <v>2020</v>
      </c>
      <c r="C303" s="496">
        <v>3</v>
      </c>
      <c r="D303" s="496">
        <v>202003</v>
      </c>
      <c r="E303" s="383" t="s">
        <v>112</v>
      </c>
      <c r="F303" s="383" t="s">
        <v>115</v>
      </c>
      <c r="G303" s="383" t="s">
        <v>39</v>
      </c>
      <c r="H303" s="383" t="s">
        <v>40</v>
      </c>
      <c r="I303" s="383" t="s">
        <v>41</v>
      </c>
      <c r="J303" s="383" t="s">
        <v>180</v>
      </c>
      <c r="K303" s="383" t="s">
        <v>181</v>
      </c>
      <c r="L303" s="383" t="s">
        <v>182</v>
      </c>
      <c r="M303" s="496">
        <v>95</v>
      </c>
      <c r="N303" s="383" t="s">
        <v>51</v>
      </c>
      <c r="O303" s="383" t="s">
        <v>115</v>
      </c>
      <c r="P303" s="383" t="s">
        <v>72</v>
      </c>
      <c r="Q303" s="497">
        <v>394.786</v>
      </c>
      <c r="R303" s="497">
        <v>397.976</v>
      </c>
      <c r="S303" s="497">
        <v>-3.19</v>
      </c>
      <c r="T303" s="496">
        <v>0</v>
      </c>
      <c r="U303" s="496">
        <v>0</v>
      </c>
      <c r="V303" s="496">
        <v>0</v>
      </c>
      <c r="W303" s="496">
        <v>0</v>
      </c>
      <c r="X303" s="496">
        <v>0</v>
      </c>
      <c r="Y303" s="496">
        <v>0</v>
      </c>
      <c r="Z303" s="496">
        <v>0</v>
      </c>
      <c r="AA303" s="496">
        <v>0</v>
      </c>
    </row>
    <row r="304" spans="1:27" ht="15" x14ac:dyDescent="0.2">
      <c r="A304" s="383" t="s">
        <v>132</v>
      </c>
      <c r="B304" s="496">
        <v>2020</v>
      </c>
      <c r="C304" s="496">
        <v>3</v>
      </c>
      <c r="D304" s="496">
        <v>202003</v>
      </c>
      <c r="E304" s="383" t="s">
        <v>112</v>
      </c>
      <c r="F304" s="383" t="s">
        <v>115</v>
      </c>
      <c r="G304" s="383" t="s">
        <v>39</v>
      </c>
      <c r="H304" s="383" t="s">
        <v>40</v>
      </c>
      <c r="I304" s="383" t="s">
        <v>41</v>
      </c>
      <c r="J304" s="383" t="s">
        <v>183</v>
      </c>
      <c r="K304" s="383" t="s">
        <v>184</v>
      </c>
      <c r="L304" s="383" t="s">
        <v>185</v>
      </c>
      <c r="M304" s="496">
        <v>95</v>
      </c>
      <c r="N304" s="383" t="s">
        <v>51</v>
      </c>
      <c r="O304" s="383" t="s">
        <v>115</v>
      </c>
      <c r="P304" s="383" t="s">
        <v>73</v>
      </c>
      <c r="Q304" s="497">
        <v>495.95</v>
      </c>
      <c r="R304" s="497">
        <v>495.95</v>
      </c>
      <c r="S304" s="497">
        <v>0</v>
      </c>
      <c r="T304" s="496">
        <v>0</v>
      </c>
      <c r="U304" s="496">
        <v>0</v>
      </c>
      <c r="V304" s="496">
        <v>0</v>
      </c>
      <c r="W304" s="496">
        <v>0</v>
      </c>
      <c r="X304" s="496">
        <v>0</v>
      </c>
      <c r="Y304" s="496">
        <v>0</v>
      </c>
      <c r="Z304" s="496">
        <v>0</v>
      </c>
      <c r="AA304" s="496">
        <v>0</v>
      </c>
    </row>
    <row r="305" spans="1:27" ht="15" x14ac:dyDescent="0.2">
      <c r="A305" s="383" t="s">
        <v>132</v>
      </c>
      <c r="B305" s="496">
        <v>2020</v>
      </c>
      <c r="C305" s="496">
        <v>3</v>
      </c>
      <c r="D305" s="496">
        <v>202003</v>
      </c>
      <c r="E305" s="383" t="s">
        <v>112</v>
      </c>
      <c r="F305" s="383" t="s">
        <v>115</v>
      </c>
      <c r="G305" s="383" t="s">
        <v>39</v>
      </c>
      <c r="H305" s="383" t="s">
        <v>40</v>
      </c>
      <c r="I305" s="383" t="s">
        <v>41</v>
      </c>
      <c r="J305" s="383" t="s">
        <v>183</v>
      </c>
      <c r="K305" s="383" t="s">
        <v>184</v>
      </c>
      <c r="L305" s="383" t="s">
        <v>185</v>
      </c>
      <c r="M305" s="496">
        <v>95</v>
      </c>
      <c r="N305" s="383" t="s">
        <v>51</v>
      </c>
      <c r="O305" s="383" t="s">
        <v>115</v>
      </c>
      <c r="P305" s="383" t="s">
        <v>74</v>
      </c>
      <c r="Q305" s="497">
        <v>43000</v>
      </c>
      <c r="R305" s="497">
        <v>43000</v>
      </c>
      <c r="S305" s="497">
        <v>0</v>
      </c>
      <c r="T305" s="496">
        <v>0</v>
      </c>
      <c r="U305" s="496">
        <v>0</v>
      </c>
      <c r="V305" s="496">
        <v>0</v>
      </c>
      <c r="W305" s="496">
        <v>0</v>
      </c>
      <c r="X305" s="496">
        <v>0</v>
      </c>
      <c r="Y305" s="496">
        <v>0</v>
      </c>
      <c r="Z305" s="496">
        <v>0</v>
      </c>
      <c r="AA305" s="496">
        <v>0</v>
      </c>
    </row>
    <row r="306" spans="1:27" ht="15" x14ac:dyDescent="0.2">
      <c r="A306" s="383" t="s">
        <v>132</v>
      </c>
      <c r="B306" s="496">
        <v>2020</v>
      </c>
      <c r="C306" s="496">
        <v>3</v>
      </c>
      <c r="D306" s="496">
        <v>202003</v>
      </c>
      <c r="E306" s="383" t="s">
        <v>112</v>
      </c>
      <c r="F306" s="383" t="s">
        <v>115</v>
      </c>
      <c r="G306" s="383" t="s">
        <v>39</v>
      </c>
      <c r="H306" s="383" t="s">
        <v>40</v>
      </c>
      <c r="I306" s="383" t="s">
        <v>41</v>
      </c>
      <c r="J306" s="383" t="s">
        <v>186</v>
      </c>
      <c r="K306" s="383" t="s">
        <v>187</v>
      </c>
      <c r="L306" s="383" t="s">
        <v>188</v>
      </c>
      <c r="M306" s="496">
        <v>95</v>
      </c>
      <c r="N306" s="383" t="s">
        <v>51</v>
      </c>
      <c r="O306" s="383" t="s">
        <v>115</v>
      </c>
      <c r="P306" s="383" t="s">
        <v>72</v>
      </c>
      <c r="Q306" s="497">
        <v>1038.0350000000001</v>
      </c>
      <c r="R306" s="497">
        <v>1038.0350000000001</v>
      </c>
      <c r="S306" s="497">
        <v>0</v>
      </c>
      <c r="T306" s="496">
        <v>0</v>
      </c>
      <c r="U306" s="496">
        <v>0</v>
      </c>
      <c r="V306" s="496">
        <v>0</v>
      </c>
      <c r="W306" s="496">
        <v>0</v>
      </c>
      <c r="X306" s="496">
        <v>0</v>
      </c>
      <c r="Y306" s="496">
        <v>0</v>
      </c>
      <c r="Z306" s="496">
        <v>0</v>
      </c>
      <c r="AA306" s="496">
        <v>0</v>
      </c>
    </row>
    <row r="307" spans="1:27" ht="15" x14ac:dyDescent="0.2">
      <c r="A307" s="383" t="s">
        <v>132</v>
      </c>
      <c r="B307" s="496">
        <v>2020</v>
      </c>
      <c r="C307" s="496">
        <v>3</v>
      </c>
      <c r="D307" s="496">
        <v>202003</v>
      </c>
      <c r="E307" s="383" t="s">
        <v>112</v>
      </c>
      <c r="F307" s="383" t="s">
        <v>115</v>
      </c>
      <c r="G307" s="383" t="s">
        <v>39</v>
      </c>
      <c r="H307" s="383" t="s">
        <v>40</v>
      </c>
      <c r="I307" s="383" t="s">
        <v>41</v>
      </c>
      <c r="J307" s="383" t="s">
        <v>186</v>
      </c>
      <c r="K307" s="383" t="s">
        <v>187</v>
      </c>
      <c r="L307" s="383" t="s">
        <v>188</v>
      </c>
      <c r="M307" s="496">
        <v>95</v>
      </c>
      <c r="N307" s="383" t="s">
        <v>51</v>
      </c>
      <c r="O307" s="383" t="s">
        <v>115</v>
      </c>
      <c r="P307" s="383" t="s">
        <v>73</v>
      </c>
      <c r="Q307" s="497">
        <v>75921.94</v>
      </c>
      <c r="R307" s="497">
        <v>75865.320000000007</v>
      </c>
      <c r="S307" s="497">
        <v>56.62</v>
      </c>
      <c r="T307" s="496">
        <v>0</v>
      </c>
      <c r="U307" s="496">
        <v>0</v>
      </c>
      <c r="V307" s="496">
        <v>0</v>
      </c>
      <c r="W307" s="496">
        <v>0</v>
      </c>
      <c r="X307" s="496">
        <v>0</v>
      </c>
      <c r="Y307" s="496">
        <v>0</v>
      </c>
      <c r="Z307" s="496">
        <v>0</v>
      </c>
      <c r="AA307" s="496">
        <v>0</v>
      </c>
    </row>
    <row r="308" spans="1:27" ht="15" x14ac:dyDescent="0.2">
      <c r="A308" s="383" t="s">
        <v>132</v>
      </c>
      <c r="B308" s="496">
        <v>2020</v>
      </c>
      <c r="C308" s="496">
        <v>3</v>
      </c>
      <c r="D308" s="496">
        <v>202003</v>
      </c>
      <c r="E308" s="383" t="s">
        <v>112</v>
      </c>
      <c r="F308" s="383" t="s">
        <v>115</v>
      </c>
      <c r="G308" s="383" t="s">
        <v>39</v>
      </c>
      <c r="H308" s="383" t="s">
        <v>40</v>
      </c>
      <c r="I308" s="383" t="s">
        <v>41</v>
      </c>
      <c r="J308" s="383" t="s">
        <v>189</v>
      </c>
      <c r="K308" s="383" t="s">
        <v>161</v>
      </c>
      <c r="L308" s="383" t="s">
        <v>162</v>
      </c>
      <c r="M308" s="496">
        <v>95</v>
      </c>
      <c r="N308" s="383" t="s">
        <v>51</v>
      </c>
      <c r="O308" s="383" t="s">
        <v>115</v>
      </c>
      <c r="P308" s="383" t="s">
        <v>72</v>
      </c>
      <c r="Q308" s="497">
        <v>1374.4949999999999</v>
      </c>
      <c r="R308" s="497">
        <v>1279.3409999999999</v>
      </c>
      <c r="S308" s="497">
        <v>95.153999999999996</v>
      </c>
      <c r="T308" s="496">
        <v>0</v>
      </c>
      <c r="U308" s="496">
        <v>0</v>
      </c>
      <c r="V308" s="496">
        <v>0</v>
      </c>
      <c r="W308" s="496">
        <v>0</v>
      </c>
      <c r="X308" s="496">
        <v>0</v>
      </c>
      <c r="Y308" s="496">
        <v>0</v>
      </c>
      <c r="Z308" s="496">
        <v>0</v>
      </c>
      <c r="AA308" s="496">
        <v>0</v>
      </c>
    </row>
    <row r="309" spans="1:27" ht="15" x14ac:dyDescent="0.2">
      <c r="A309" s="383" t="s">
        <v>132</v>
      </c>
      <c r="B309" s="496">
        <v>2020</v>
      </c>
      <c r="C309" s="496">
        <v>3</v>
      </c>
      <c r="D309" s="496">
        <v>202003</v>
      </c>
      <c r="E309" s="383" t="s">
        <v>112</v>
      </c>
      <c r="F309" s="383" t="s">
        <v>115</v>
      </c>
      <c r="G309" s="383" t="s">
        <v>39</v>
      </c>
      <c r="H309" s="383" t="s">
        <v>40</v>
      </c>
      <c r="I309" s="383" t="s">
        <v>41</v>
      </c>
      <c r="J309" s="383" t="s">
        <v>115</v>
      </c>
      <c r="K309" s="383" t="s">
        <v>190</v>
      </c>
      <c r="L309" s="383" t="s">
        <v>191</v>
      </c>
      <c r="M309" s="496">
        <v>95</v>
      </c>
      <c r="N309" s="383" t="s">
        <v>51</v>
      </c>
      <c r="O309" s="383" t="s">
        <v>115</v>
      </c>
      <c r="P309" s="383" t="s">
        <v>72</v>
      </c>
      <c r="Q309" s="497">
        <v>31771.79</v>
      </c>
      <c r="R309" s="497">
        <v>31778.626</v>
      </c>
      <c r="S309" s="497">
        <v>-6.84</v>
      </c>
      <c r="T309" s="496">
        <v>0</v>
      </c>
      <c r="U309" s="496">
        <v>0</v>
      </c>
      <c r="V309" s="496">
        <v>0</v>
      </c>
      <c r="W309" s="496">
        <v>0</v>
      </c>
      <c r="X309" s="496">
        <v>0</v>
      </c>
      <c r="Y309" s="496">
        <v>0</v>
      </c>
      <c r="Z309" s="496">
        <v>0</v>
      </c>
      <c r="AA309" s="496">
        <v>0</v>
      </c>
    </row>
    <row r="310" spans="1:27" ht="15" x14ac:dyDescent="0.2">
      <c r="A310" s="383" t="s">
        <v>132</v>
      </c>
      <c r="B310" s="496">
        <v>2020</v>
      </c>
      <c r="C310" s="496">
        <v>3</v>
      </c>
      <c r="D310" s="496">
        <v>202003</v>
      </c>
      <c r="E310" s="383" t="s">
        <v>112</v>
      </c>
      <c r="F310" s="383" t="s">
        <v>115</v>
      </c>
      <c r="G310" s="383" t="s">
        <v>39</v>
      </c>
      <c r="H310" s="383" t="s">
        <v>40</v>
      </c>
      <c r="I310" s="383" t="s">
        <v>41</v>
      </c>
      <c r="J310" s="383" t="s">
        <v>115</v>
      </c>
      <c r="K310" s="383" t="s">
        <v>190</v>
      </c>
      <c r="L310" s="383" t="s">
        <v>191</v>
      </c>
      <c r="M310" s="496">
        <v>95</v>
      </c>
      <c r="N310" s="383" t="s">
        <v>51</v>
      </c>
      <c r="O310" s="383" t="s">
        <v>115</v>
      </c>
      <c r="P310" s="383" t="s">
        <v>73</v>
      </c>
      <c r="Q310" s="497">
        <v>3968.93</v>
      </c>
      <c r="R310" s="497">
        <v>3968.93</v>
      </c>
      <c r="S310" s="497">
        <v>0</v>
      </c>
      <c r="T310" s="496">
        <v>0</v>
      </c>
      <c r="U310" s="496">
        <v>0</v>
      </c>
      <c r="V310" s="496">
        <v>0</v>
      </c>
      <c r="W310" s="496">
        <v>0</v>
      </c>
      <c r="X310" s="496">
        <v>0</v>
      </c>
      <c r="Y310" s="496">
        <v>0</v>
      </c>
      <c r="Z310" s="496">
        <v>0</v>
      </c>
      <c r="AA310" s="496">
        <v>0</v>
      </c>
    </row>
    <row r="311" spans="1:27" ht="15" x14ac:dyDescent="0.2">
      <c r="A311" s="383" t="s">
        <v>132</v>
      </c>
      <c r="B311" s="496">
        <v>2020</v>
      </c>
      <c r="C311" s="496">
        <v>3</v>
      </c>
      <c r="D311" s="496">
        <v>202003</v>
      </c>
      <c r="E311" s="383" t="s">
        <v>112</v>
      </c>
      <c r="F311" s="383" t="s">
        <v>115</v>
      </c>
      <c r="G311" s="383" t="s">
        <v>39</v>
      </c>
      <c r="H311" s="383" t="s">
        <v>40</v>
      </c>
      <c r="I311" s="383" t="s">
        <v>44</v>
      </c>
      <c r="J311" s="383" t="s">
        <v>115</v>
      </c>
      <c r="K311" s="383" t="s">
        <v>165</v>
      </c>
      <c r="L311" s="383" t="s">
        <v>166</v>
      </c>
      <c r="M311" s="496">
        <v>93</v>
      </c>
      <c r="N311" s="383" t="s">
        <v>51</v>
      </c>
      <c r="O311" s="383" t="s">
        <v>115</v>
      </c>
      <c r="P311" s="383" t="s">
        <v>71</v>
      </c>
      <c r="Q311" s="497">
        <v>13689.356</v>
      </c>
      <c r="R311" s="497">
        <v>13462.346</v>
      </c>
      <c r="S311" s="497">
        <v>227.01</v>
      </c>
      <c r="T311" s="496">
        <v>0</v>
      </c>
      <c r="U311" s="496">
        <v>0</v>
      </c>
      <c r="V311" s="496">
        <v>0</v>
      </c>
      <c r="W311" s="496">
        <v>0</v>
      </c>
      <c r="X311" s="496">
        <v>0</v>
      </c>
      <c r="Y311" s="496">
        <v>0</v>
      </c>
      <c r="Z311" s="496">
        <v>0</v>
      </c>
      <c r="AA311" s="496">
        <v>0</v>
      </c>
    </row>
    <row r="312" spans="1:27" ht="15" x14ac:dyDescent="0.2">
      <c r="A312" s="383" t="s">
        <v>132</v>
      </c>
      <c r="B312" s="496">
        <v>2020</v>
      </c>
      <c r="C312" s="496">
        <v>3</v>
      </c>
      <c r="D312" s="496">
        <v>202003</v>
      </c>
      <c r="E312" s="383" t="s">
        <v>112</v>
      </c>
      <c r="F312" s="383" t="s">
        <v>115</v>
      </c>
      <c r="G312" s="383" t="s">
        <v>39</v>
      </c>
      <c r="H312" s="383" t="s">
        <v>40</v>
      </c>
      <c r="I312" s="383" t="s">
        <v>44</v>
      </c>
      <c r="J312" s="383" t="s">
        <v>115</v>
      </c>
      <c r="K312" s="383" t="s">
        <v>165</v>
      </c>
      <c r="L312" s="383" t="s">
        <v>166</v>
      </c>
      <c r="M312" s="496">
        <v>93</v>
      </c>
      <c r="N312" s="383" t="s">
        <v>51</v>
      </c>
      <c r="O312" s="383" t="s">
        <v>115</v>
      </c>
      <c r="P312" s="383" t="s">
        <v>72</v>
      </c>
      <c r="Q312" s="497">
        <v>15749.915000000001</v>
      </c>
      <c r="R312" s="497">
        <v>9432.2749999999996</v>
      </c>
      <c r="S312" s="497">
        <v>6317.64</v>
      </c>
      <c r="T312" s="496">
        <v>0</v>
      </c>
      <c r="U312" s="496">
        <v>0</v>
      </c>
      <c r="V312" s="496">
        <v>0</v>
      </c>
      <c r="W312" s="496">
        <v>0</v>
      </c>
      <c r="X312" s="496">
        <v>0</v>
      </c>
      <c r="Y312" s="496">
        <v>0</v>
      </c>
      <c r="Z312" s="496">
        <v>0</v>
      </c>
      <c r="AA312" s="496">
        <v>0</v>
      </c>
    </row>
    <row r="313" spans="1:27" ht="15" x14ac:dyDescent="0.2">
      <c r="A313" s="383" t="s">
        <v>132</v>
      </c>
      <c r="B313" s="496">
        <v>2020</v>
      </c>
      <c r="C313" s="496">
        <v>3</v>
      </c>
      <c r="D313" s="496">
        <v>202003</v>
      </c>
      <c r="E313" s="383" t="s">
        <v>112</v>
      </c>
      <c r="F313" s="383" t="s">
        <v>115</v>
      </c>
      <c r="G313" s="383" t="s">
        <v>39</v>
      </c>
      <c r="H313" s="383" t="s">
        <v>40</v>
      </c>
      <c r="I313" s="383" t="s">
        <v>45</v>
      </c>
      <c r="J313" s="383" t="s">
        <v>115</v>
      </c>
      <c r="K313" s="383" t="s">
        <v>167</v>
      </c>
      <c r="L313" s="383" t="s">
        <v>168</v>
      </c>
      <c r="M313" s="496">
        <v>93</v>
      </c>
      <c r="N313" s="383" t="s">
        <v>51</v>
      </c>
      <c r="O313" s="383" t="s">
        <v>115</v>
      </c>
      <c r="P313" s="383" t="s">
        <v>72</v>
      </c>
      <c r="Q313" s="497">
        <v>697.73900000000003</v>
      </c>
      <c r="R313" s="497">
        <v>648.88</v>
      </c>
      <c r="S313" s="497">
        <v>48.84</v>
      </c>
      <c r="T313" s="496">
        <v>0</v>
      </c>
      <c r="U313" s="496">
        <v>0</v>
      </c>
      <c r="V313" s="496">
        <v>0</v>
      </c>
      <c r="W313" s="496">
        <v>0</v>
      </c>
      <c r="X313" s="496">
        <v>0</v>
      </c>
      <c r="Y313" s="496">
        <v>0</v>
      </c>
      <c r="Z313" s="496">
        <v>0</v>
      </c>
      <c r="AA313" s="496">
        <v>0</v>
      </c>
    </row>
    <row r="314" spans="1:27" ht="15" x14ac:dyDescent="0.2">
      <c r="A314" s="383" t="s">
        <v>132</v>
      </c>
      <c r="B314" s="496">
        <v>2020</v>
      </c>
      <c r="C314" s="496">
        <v>4</v>
      </c>
      <c r="D314" s="496">
        <v>202004</v>
      </c>
      <c r="E314" s="383" t="s">
        <v>112</v>
      </c>
      <c r="F314" s="383" t="s">
        <v>115</v>
      </c>
      <c r="G314" s="383" t="s">
        <v>13</v>
      </c>
      <c r="H314" s="383" t="s">
        <v>83</v>
      </c>
      <c r="I314" s="383" t="s">
        <v>15</v>
      </c>
      <c r="J314" s="383" t="s">
        <v>115</v>
      </c>
      <c r="K314" s="383" t="s">
        <v>118</v>
      </c>
      <c r="L314" s="383" t="s">
        <v>119</v>
      </c>
      <c r="M314" s="496">
        <v>78</v>
      </c>
      <c r="N314" s="383" t="s">
        <v>51</v>
      </c>
      <c r="O314" s="383" t="s">
        <v>115</v>
      </c>
      <c r="P314" s="383" t="s">
        <v>72</v>
      </c>
      <c r="Q314" s="497">
        <v>164743.853</v>
      </c>
      <c r="R314" s="497">
        <v>162537.87299999999</v>
      </c>
      <c r="S314" s="497">
        <v>2205.98</v>
      </c>
      <c r="T314" s="496">
        <v>0</v>
      </c>
      <c r="U314" s="496">
        <v>0</v>
      </c>
      <c r="V314" s="496">
        <v>0</v>
      </c>
      <c r="W314" s="496">
        <v>0</v>
      </c>
      <c r="X314" s="496">
        <v>0</v>
      </c>
      <c r="Y314" s="496">
        <v>0</v>
      </c>
      <c r="Z314" s="496">
        <v>0</v>
      </c>
      <c r="AA314" s="496">
        <v>0</v>
      </c>
    </row>
    <row r="315" spans="1:27" ht="15" x14ac:dyDescent="0.2">
      <c r="A315" s="383" t="s">
        <v>132</v>
      </c>
      <c r="B315" s="496">
        <v>2020</v>
      </c>
      <c r="C315" s="496">
        <v>4</v>
      </c>
      <c r="D315" s="496">
        <v>202004</v>
      </c>
      <c r="E315" s="383" t="s">
        <v>112</v>
      </c>
      <c r="F315" s="383" t="s">
        <v>115</v>
      </c>
      <c r="G315" s="383" t="s">
        <v>13</v>
      </c>
      <c r="H315" s="383" t="s">
        <v>83</v>
      </c>
      <c r="I315" s="383" t="s">
        <v>15</v>
      </c>
      <c r="J315" s="383" t="s">
        <v>115</v>
      </c>
      <c r="K315" s="383" t="s">
        <v>118</v>
      </c>
      <c r="L315" s="383" t="s">
        <v>119</v>
      </c>
      <c r="M315" s="496">
        <v>78</v>
      </c>
      <c r="N315" s="383" t="s">
        <v>51</v>
      </c>
      <c r="O315" s="383" t="s">
        <v>115</v>
      </c>
      <c r="P315" s="383" t="s">
        <v>73</v>
      </c>
      <c r="Q315" s="497">
        <v>11968.15</v>
      </c>
      <c r="R315" s="497">
        <v>11533.76</v>
      </c>
      <c r="S315" s="497">
        <v>434.39</v>
      </c>
      <c r="T315" s="496">
        <v>0</v>
      </c>
      <c r="U315" s="496">
        <v>0</v>
      </c>
      <c r="V315" s="496">
        <v>0</v>
      </c>
      <c r="W315" s="496">
        <v>0</v>
      </c>
      <c r="X315" s="496">
        <v>0</v>
      </c>
      <c r="Y315" s="496">
        <v>0</v>
      </c>
      <c r="Z315" s="496">
        <v>0</v>
      </c>
      <c r="AA315" s="496">
        <v>0</v>
      </c>
    </row>
    <row r="316" spans="1:27" ht="15" x14ac:dyDescent="0.2">
      <c r="A316" s="383" t="s">
        <v>132</v>
      </c>
      <c r="B316" s="496">
        <v>2020</v>
      </c>
      <c r="C316" s="496">
        <v>4</v>
      </c>
      <c r="D316" s="496">
        <v>202004</v>
      </c>
      <c r="E316" s="383" t="s">
        <v>112</v>
      </c>
      <c r="F316" s="383" t="s">
        <v>115</v>
      </c>
      <c r="G316" s="383" t="s">
        <v>13</v>
      </c>
      <c r="H316" s="383" t="s">
        <v>83</v>
      </c>
      <c r="I316" s="383" t="s">
        <v>15</v>
      </c>
      <c r="J316" s="383" t="s">
        <v>115</v>
      </c>
      <c r="K316" s="383" t="s">
        <v>118</v>
      </c>
      <c r="L316" s="383" t="s">
        <v>119</v>
      </c>
      <c r="M316" s="496">
        <v>78</v>
      </c>
      <c r="N316" s="383" t="s">
        <v>51</v>
      </c>
      <c r="O316" s="383" t="s">
        <v>115</v>
      </c>
      <c r="P316" s="383" t="s">
        <v>74</v>
      </c>
      <c r="Q316" s="497">
        <v>64469.25</v>
      </c>
      <c r="R316" s="497">
        <v>44903.23</v>
      </c>
      <c r="S316" s="497">
        <v>19566.02</v>
      </c>
      <c r="T316" s="496">
        <v>0</v>
      </c>
      <c r="U316" s="496">
        <v>0</v>
      </c>
      <c r="V316" s="496">
        <v>0</v>
      </c>
      <c r="W316" s="496">
        <v>0</v>
      </c>
      <c r="X316" s="496">
        <v>0</v>
      </c>
      <c r="Y316" s="496">
        <v>0</v>
      </c>
      <c r="Z316" s="496">
        <v>0</v>
      </c>
      <c r="AA316" s="496">
        <v>0</v>
      </c>
    </row>
    <row r="317" spans="1:27" ht="15" x14ac:dyDescent="0.2">
      <c r="A317" s="383" t="s">
        <v>132</v>
      </c>
      <c r="B317" s="496">
        <v>2020</v>
      </c>
      <c r="C317" s="496">
        <v>4</v>
      </c>
      <c r="D317" s="496">
        <v>202004</v>
      </c>
      <c r="E317" s="383" t="s">
        <v>112</v>
      </c>
      <c r="F317" s="383" t="s">
        <v>115</v>
      </c>
      <c r="G317" s="383" t="s">
        <v>13</v>
      </c>
      <c r="H317" s="383" t="s">
        <v>83</v>
      </c>
      <c r="I317" s="383" t="s">
        <v>15</v>
      </c>
      <c r="J317" s="383" t="s">
        <v>115</v>
      </c>
      <c r="K317" s="383" t="s">
        <v>118</v>
      </c>
      <c r="L317" s="383" t="s">
        <v>119</v>
      </c>
      <c r="M317" s="496">
        <v>78</v>
      </c>
      <c r="N317" s="383" t="s">
        <v>51</v>
      </c>
      <c r="O317" s="383" t="s">
        <v>115</v>
      </c>
      <c r="P317" s="383" t="s">
        <v>77</v>
      </c>
      <c r="Q317" s="497">
        <v>3531.5</v>
      </c>
      <c r="R317" s="497">
        <v>3531.5</v>
      </c>
      <c r="S317" s="497">
        <v>0</v>
      </c>
      <c r="T317" s="496">
        <v>0</v>
      </c>
      <c r="U317" s="496">
        <v>0</v>
      </c>
      <c r="V317" s="496">
        <v>0</v>
      </c>
      <c r="W317" s="496">
        <v>0</v>
      </c>
      <c r="X317" s="496">
        <v>0</v>
      </c>
      <c r="Y317" s="496">
        <v>0</v>
      </c>
      <c r="Z317" s="496">
        <v>0</v>
      </c>
      <c r="AA317" s="496">
        <v>0</v>
      </c>
    </row>
    <row r="318" spans="1:27" ht="15" x14ac:dyDescent="0.2">
      <c r="A318" s="383" t="s">
        <v>132</v>
      </c>
      <c r="B318" s="496">
        <v>2020</v>
      </c>
      <c r="C318" s="496">
        <v>4</v>
      </c>
      <c r="D318" s="496">
        <v>202004</v>
      </c>
      <c r="E318" s="383" t="s">
        <v>112</v>
      </c>
      <c r="F318" s="383" t="s">
        <v>115</v>
      </c>
      <c r="G318" s="383" t="s">
        <v>13</v>
      </c>
      <c r="H318" s="383" t="s">
        <v>83</v>
      </c>
      <c r="I318" s="383" t="s">
        <v>16</v>
      </c>
      <c r="J318" s="383" t="s">
        <v>115</v>
      </c>
      <c r="K318" s="383" t="s">
        <v>138</v>
      </c>
      <c r="L318" s="383" t="s">
        <v>139</v>
      </c>
      <c r="M318" s="496">
        <v>90</v>
      </c>
      <c r="N318" s="383" t="s">
        <v>51</v>
      </c>
      <c r="O318" s="383" t="s">
        <v>115</v>
      </c>
      <c r="P318" s="383" t="s">
        <v>72</v>
      </c>
      <c r="Q318" s="497">
        <v>6813.1930000000002</v>
      </c>
      <c r="R318" s="497">
        <v>6437.8720000000003</v>
      </c>
      <c r="S318" s="497">
        <v>375.34</v>
      </c>
      <c r="T318" s="496">
        <v>0</v>
      </c>
      <c r="U318" s="496">
        <v>0</v>
      </c>
      <c r="V318" s="496">
        <v>0</v>
      </c>
      <c r="W318" s="496">
        <v>0</v>
      </c>
      <c r="X318" s="496">
        <v>0</v>
      </c>
      <c r="Y318" s="496">
        <v>0</v>
      </c>
      <c r="Z318" s="496">
        <v>0</v>
      </c>
      <c r="AA318" s="496">
        <v>0</v>
      </c>
    </row>
    <row r="319" spans="1:27" ht="15" x14ac:dyDescent="0.2">
      <c r="A319" s="383" t="s">
        <v>132</v>
      </c>
      <c r="B319" s="496">
        <v>2020</v>
      </c>
      <c r="C319" s="496">
        <v>4</v>
      </c>
      <c r="D319" s="496">
        <v>202004</v>
      </c>
      <c r="E319" s="383" t="s">
        <v>112</v>
      </c>
      <c r="F319" s="383" t="s">
        <v>115</v>
      </c>
      <c r="G319" s="383" t="s">
        <v>13</v>
      </c>
      <c r="H319" s="383" t="s">
        <v>83</v>
      </c>
      <c r="I319" s="383" t="s">
        <v>17</v>
      </c>
      <c r="J319" s="383" t="s">
        <v>115</v>
      </c>
      <c r="K319" s="383" t="s">
        <v>140</v>
      </c>
      <c r="L319" s="383" t="s">
        <v>141</v>
      </c>
      <c r="M319" s="496">
        <v>100</v>
      </c>
      <c r="N319" s="383" t="s">
        <v>51</v>
      </c>
      <c r="O319" s="383" t="s">
        <v>115</v>
      </c>
      <c r="P319" s="383" t="s">
        <v>72</v>
      </c>
      <c r="Q319" s="497">
        <v>66576.854999999996</v>
      </c>
      <c r="R319" s="497">
        <v>66576.854999999996</v>
      </c>
      <c r="S319" s="497">
        <v>0</v>
      </c>
      <c r="T319" s="496">
        <v>0</v>
      </c>
      <c r="U319" s="496">
        <v>0</v>
      </c>
      <c r="V319" s="496">
        <v>0</v>
      </c>
      <c r="W319" s="496">
        <v>0</v>
      </c>
      <c r="X319" s="496">
        <v>0</v>
      </c>
      <c r="Y319" s="496">
        <v>0</v>
      </c>
      <c r="Z319" s="496">
        <v>0</v>
      </c>
      <c r="AA319" s="496">
        <v>0</v>
      </c>
    </row>
    <row r="320" spans="1:27" ht="15" x14ac:dyDescent="0.2">
      <c r="A320" s="383" t="s">
        <v>132</v>
      </c>
      <c r="B320" s="496">
        <v>2020</v>
      </c>
      <c r="C320" s="496">
        <v>4</v>
      </c>
      <c r="D320" s="496">
        <v>202004</v>
      </c>
      <c r="E320" s="383" t="s">
        <v>112</v>
      </c>
      <c r="F320" s="383" t="s">
        <v>115</v>
      </c>
      <c r="G320" s="383" t="s">
        <v>13</v>
      </c>
      <c r="H320" s="383" t="s">
        <v>83</v>
      </c>
      <c r="I320" s="383" t="s">
        <v>17</v>
      </c>
      <c r="J320" s="383" t="s">
        <v>115</v>
      </c>
      <c r="K320" s="383" t="s">
        <v>140</v>
      </c>
      <c r="L320" s="383" t="s">
        <v>141</v>
      </c>
      <c r="M320" s="496">
        <v>100</v>
      </c>
      <c r="N320" s="383" t="s">
        <v>51</v>
      </c>
      <c r="O320" s="383" t="s">
        <v>115</v>
      </c>
      <c r="P320" s="383" t="s">
        <v>73</v>
      </c>
      <c r="Q320" s="497">
        <v>50</v>
      </c>
      <c r="R320" s="497">
        <v>50</v>
      </c>
      <c r="S320" s="497">
        <v>0</v>
      </c>
      <c r="T320" s="496">
        <v>0</v>
      </c>
      <c r="U320" s="496">
        <v>0</v>
      </c>
      <c r="V320" s="496">
        <v>0</v>
      </c>
      <c r="W320" s="496">
        <v>0</v>
      </c>
      <c r="X320" s="496">
        <v>0</v>
      </c>
      <c r="Y320" s="496">
        <v>0</v>
      </c>
      <c r="Z320" s="496">
        <v>0</v>
      </c>
      <c r="AA320" s="496">
        <v>0</v>
      </c>
    </row>
    <row r="321" spans="1:27" ht="15" x14ac:dyDescent="0.2">
      <c r="A321" s="383" t="s">
        <v>132</v>
      </c>
      <c r="B321" s="496">
        <v>2020</v>
      </c>
      <c r="C321" s="496">
        <v>4</v>
      </c>
      <c r="D321" s="496">
        <v>202004</v>
      </c>
      <c r="E321" s="383" t="s">
        <v>112</v>
      </c>
      <c r="F321" s="383" t="s">
        <v>115</v>
      </c>
      <c r="G321" s="383" t="s">
        <v>13</v>
      </c>
      <c r="H321" s="383" t="s">
        <v>83</v>
      </c>
      <c r="I321" s="383" t="s">
        <v>17</v>
      </c>
      <c r="J321" s="383" t="s">
        <v>115</v>
      </c>
      <c r="K321" s="383" t="s">
        <v>140</v>
      </c>
      <c r="L321" s="383" t="s">
        <v>141</v>
      </c>
      <c r="M321" s="496">
        <v>100</v>
      </c>
      <c r="N321" s="383" t="s">
        <v>51</v>
      </c>
      <c r="O321" s="383" t="s">
        <v>115</v>
      </c>
      <c r="P321" s="383" t="s">
        <v>76</v>
      </c>
      <c r="Q321" s="497">
        <v>365081.67</v>
      </c>
      <c r="R321" s="497">
        <v>365081.67</v>
      </c>
      <c r="S321" s="497">
        <v>0</v>
      </c>
      <c r="T321" s="496">
        <v>0</v>
      </c>
      <c r="U321" s="496">
        <v>0</v>
      </c>
      <c r="V321" s="496">
        <v>0</v>
      </c>
      <c r="W321" s="496">
        <v>0</v>
      </c>
      <c r="X321" s="496">
        <v>0</v>
      </c>
      <c r="Y321" s="496">
        <v>0</v>
      </c>
      <c r="Z321" s="496">
        <v>0</v>
      </c>
      <c r="AA321" s="496">
        <v>0</v>
      </c>
    </row>
    <row r="322" spans="1:27" ht="15" x14ac:dyDescent="0.2">
      <c r="A322" s="383" t="s">
        <v>132</v>
      </c>
      <c r="B322" s="496">
        <v>2020</v>
      </c>
      <c r="C322" s="496">
        <v>4</v>
      </c>
      <c r="D322" s="496">
        <v>202004</v>
      </c>
      <c r="E322" s="383" t="s">
        <v>112</v>
      </c>
      <c r="F322" s="383" t="s">
        <v>115</v>
      </c>
      <c r="G322" s="383" t="s">
        <v>13</v>
      </c>
      <c r="H322" s="383" t="s">
        <v>83</v>
      </c>
      <c r="I322" s="383" t="s">
        <v>17</v>
      </c>
      <c r="J322" s="383" t="s">
        <v>115</v>
      </c>
      <c r="K322" s="383" t="s">
        <v>140</v>
      </c>
      <c r="L322" s="383" t="s">
        <v>141</v>
      </c>
      <c r="M322" s="496">
        <v>100</v>
      </c>
      <c r="N322" s="383" t="s">
        <v>51</v>
      </c>
      <c r="O322" s="383" t="s">
        <v>115</v>
      </c>
      <c r="P322" s="383" t="s">
        <v>77</v>
      </c>
      <c r="Q322" s="497">
        <v>36036</v>
      </c>
      <c r="R322" s="497">
        <v>36036</v>
      </c>
      <c r="S322" s="497">
        <v>0</v>
      </c>
      <c r="T322" s="496">
        <v>0</v>
      </c>
      <c r="U322" s="496">
        <v>0</v>
      </c>
      <c r="V322" s="496">
        <v>0</v>
      </c>
      <c r="W322" s="496">
        <v>0</v>
      </c>
      <c r="X322" s="496">
        <v>0</v>
      </c>
      <c r="Y322" s="496">
        <v>0</v>
      </c>
      <c r="Z322" s="496">
        <v>0</v>
      </c>
      <c r="AA322" s="496">
        <v>0</v>
      </c>
    </row>
    <row r="323" spans="1:27" ht="15" x14ac:dyDescent="0.2">
      <c r="A323" s="383" t="s">
        <v>132</v>
      </c>
      <c r="B323" s="496">
        <v>2020</v>
      </c>
      <c r="C323" s="496">
        <v>4</v>
      </c>
      <c r="D323" s="496">
        <v>202004</v>
      </c>
      <c r="E323" s="383" t="s">
        <v>112</v>
      </c>
      <c r="F323" s="383" t="s">
        <v>115</v>
      </c>
      <c r="G323" s="383" t="s">
        <v>13</v>
      </c>
      <c r="H323" s="383" t="s">
        <v>83</v>
      </c>
      <c r="I323" s="383" t="s">
        <v>18</v>
      </c>
      <c r="J323" s="383" t="s">
        <v>115</v>
      </c>
      <c r="K323" s="383" t="s">
        <v>142</v>
      </c>
      <c r="L323" s="383" t="s">
        <v>143</v>
      </c>
      <c r="M323" s="496">
        <v>100</v>
      </c>
      <c r="N323" s="383" t="s">
        <v>51</v>
      </c>
      <c r="O323" s="383" t="s">
        <v>115</v>
      </c>
      <c r="P323" s="383" t="s">
        <v>72</v>
      </c>
      <c r="Q323" s="497">
        <v>309.99400000000003</v>
      </c>
      <c r="R323" s="497">
        <v>309.99400000000003</v>
      </c>
      <c r="S323" s="497">
        <v>0</v>
      </c>
      <c r="T323" s="496">
        <v>0</v>
      </c>
      <c r="U323" s="496">
        <v>0</v>
      </c>
      <c r="V323" s="496">
        <v>0</v>
      </c>
      <c r="W323" s="496">
        <v>0</v>
      </c>
      <c r="X323" s="496">
        <v>0</v>
      </c>
      <c r="Y323" s="496">
        <v>0</v>
      </c>
      <c r="Z323" s="496">
        <v>0</v>
      </c>
      <c r="AA323" s="496">
        <v>0</v>
      </c>
    </row>
    <row r="324" spans="1:27" ht="15" x14ac:dyDescent="0.2">
      <c r="A324" s="383" t="s">
        <v>132</v>
      </c>
      <c r="B324" s="496">
        <v>2020</v>
      </c>
      <c r="C324" s="496">
        <v>4</v>
      </c>
      <c r="D324" s="496">
        <v>202004</v>
      </c>
      <c r="E324" s="383" t="s">
        <v>112</v>
      </c>
      <c r="F324" s="383" t="s">
        <v>115</v>
      </c>
      <c r="G324" s="383" t="s">
        <v>13</v>
      </c>
      <c r="H324" s="383" t="s">
        <v>83</v>
      </c>
      <c r="I324" s="383" t="s">
        <v>18</v>
      </c>
      <c r="J324" s="383" t="s">
        <v>115</v>
      </c>
      <c r="K324" s="383" t="s">
        <v>142</v>
      </c>
      <c r="L324" s="383" t="s">
        <v>143</v>
      </c>
      <c r="M324" s="496">
        <v>100</v>
      </c>
      <c r="N324" s="383" t="s">
        <v>51</v>
      </c>
      <c r="O324" s="383" t="s">
        <v>115</v>
      </c>
      <c r="P324" s="383" t="s">
        <v>74</v>
      </c>
      <c r="Q324" s="497">
        <v>32330</v>
      </c>
      <c r="R324" s="497">
        <v>32330</v>
      </c>
      <c r="S324" s="497">
        <v>0</v>
      </c>
      <c r="T324" s="496">
        <v>0</v>
      </c>
      <c r="U324" s="496">
        <v>0</v>
      </c>
      <c r="V324" s="496">
        <v>0</v>
      </c>
      <c r="W324" s="496">
        <v>0</v>
      </c>
      <c r="X324" s="496">
        <v>0</v>
      </c>
      <c r="Y324" s="496">
        <v>0</v>
      </c>
      <c r="Z324" s="496">
        <v>0</v>
      </c>
      <c r="AA324" s="496">
        <v>0</v>
      </c>
    </row>
    <row r="325" spans="1:27" ht="15" x14ac:dyDescent="0.2">
      <c r="A325" s="383" t="s">
        <v>132</v>
      </c>
      <c r="B325" s="496">
        <v>2020</v>
      </c>
      <c r="C325" s="496">
        <v>4</v>
      </c>
      <c r="D325" s="496">
        <v>202004</v>
      </c>
      <c r="E325" s="383" t="s">
        <v>112</v>
      </c>
      <c r="F325" s="383" t="s">
        <v>115</v>
      </c>
      <c r="G325" s="383" t="s">
        <v>13</v>
      </c>
      <c r="H325" s="383" t="s">
        <v>83</v>
      </c>
      <c r="I325" s="383" t="s">
        <v>18</v>
      </c>
      <c r="J325" s="383" t="s">
        <v>115</v>
      </c>
      <c r="K325" s="383" t="s">
        <v>142</v>
      </c>
      <c r="L325" s="383" t="s">
        <v>143</v>
      </c>
      <c r="M325" s="496">
        <v>100</v>
      </c>
      <c r="N325" s="383" t="s">
        <v>51</v>
      </c>
      <c r="O325" s="383" t="s">
        <v>115</v>
      </c>
      <c r="P325" s="383" t="s">
        <v>76</v>
      </c>
      <c r="Q325" s="497">
        <v>61967.6</v>
      </c>
      <c r="R325" s="497">
        <v>61967.6</v>
      </c>
      <c r="S325" s="497">
        <v>0</v>
      </c>
      <c r="T325" s="496">
        <v>0</v>
      </c>
      <c r="U325" s="496">
        <v>0</v>
      </c>
      <c r="V325" s="496">
        <v>0</v>
      </c>
      <c r="W325" s="496">
        <v>0</v>
      </c>
      <c r="X325" s="496">
        <v>0</v>
      </c>
      <c r="Y325" s="496">
        <v>0</v>
      </c>
      <c r="Z325" s="496">
        <v>0</v>
      </c>
      <c r="AA325" s="496">
        <v>0</v>
      </c>
    </row>
    <row r="326" spans="1:27" ht="15" x14ac:dyDescent="0.2">
      <c r="A326" s="383" t="s">
        <v>132</v>
      </c>
      <c r="B326" s="496">
        <v>2020</v>
      </c>
      <c r="C326" s="496">
        <v>4</v>
      </c>
      <c r="D326" s="496">
        <v>202004</v>
      </c>
      <c r="E326" s="383" t="s">
        <v>112</v>
      </c>
      <c r="F326" s="383" t="s">
        <v>115</v>
      </c>
      <c r="G326" s="383" t="s">
        <v>13</v>
      </c>
      <c r="H326" s="383" t="s">
        <v>83</v>
      </c>
      <c r="I326" s="383" t="s">
        <v>19</v>
      </c>
      <c r="J326" s="383" t="s">
        <v>169</v>
      </c>
      <c r="K326" s="383" t="s">
        <v>144</v>
      </c>
      <c r="L326" s="383" t="s">
        <v>145</v>
      </c>
      <c r="M326" s="496">
        <v>95</v>
      </c>
      <c r="N326" s="383" t="s">
        <v>51</v>
      </c>
      <c r="O326" s="383" t="s">
        <v>115</v>
      </c>
      <c r="P326" s="383" t="s">
        <v>72</v>
      </c>
      <c r="Q326" s="497">
        <v>111753.542</v>
      </c>
      <c r="R326" s="497">
        <v>105328.26700000001</v>
      </c>
      <c r="S326" s="497">
        <v>6425.26</v>
      </c>
      <c r="T326" s="496">
        <v>0</v>
      </c>
      <c r="U326" s="496">
        <v>0</v>
      </c>
      <c r="V326" s="496">
        <v>0</v>
      </c>
      <c r="W326" s="496">
        <v>0</v>
      </c>
      <c r="X326" s="496">
        <v>0</v>
      </c>
      <c r="Y326" s="496">
        <v>0</v>
      </c>
      <c r="Z326" s="496">
        <v>0</v>
      </c>
      <c r="AA326" s="496">
        <v>0</v>
      </c>
    </row>
    <row r="327" spans="1:27" ht="15" x14ac:dyDescent="0.2">
      <c r="A327" s="383" t="s">
        <v>132</v>
      </c>
      <c r="B327" s="496">
        <v>2020</v>
      </c>
      <c r="C327" s="496">
        <v>4</v>
      </c>
      <c r="D327" s="496">
        <v>202004</v>
      </c>
      <c r="E327" s="383" t="s">
        <v>112</v>
      </c>
      <c r="F327" s="383" t="s">
        <v>115</v>
      </c>
      <c r="G327" s="383" t="s">
        <v>13</v>
      </c>
      <c r="H327" s="383" t="s">
        <v>83</v>
      </c>
      <c r="I327" s="383" t="s">
        <v>20</v>
      </c>
      <c r="J327" s="383" t="s">
        <v>115</v>
      </c>
      <c r="K327" s="383" t="s">
        <v>146</v>
      </c>
      <c r="L327" s="383" t="s">
        <v>147</v>
      </c>
      <c r="M327" s="496">
        <v>14</v>
      </c>
      <c r="N327" s="383" t="s">
        <v>51</v>
      </c>
      <c r="O327" s="383" t="s">
        <v>115</v>
      </c>
      <c r="P327" s="383" t="s">
        <v>72</v>
      </c>
      <c r="Q327" s="497">
        <v>711.64</v>
      </c>
      <c r="R327" s="497">
        <v>341.30900000000003</v>
      </c>
      <c r="S327" s="497">
        <v>370.33100000000002</v>
      </c>
      <c r="T327" s="496">
        <v>0</v>
      </c>
      <c r="U327" s="496">
        <v>0</v>
      </c>
      <c r="V327" s="496">
        <v>0</v>
      </c>
      <c r="W327" s="496">
        <v>0</v>
      </c>
      <c r="X327" s="496">
        <v>0</v>
      </c>
      <c r="Y327" s="496">
        <v>0</v>
      </c>
      <c r="Z327" s="496">
        <v>0</v>
      </c>
      <c r="AA327" s="496">
        <v>0</v>
      </c>
    </row>
    <row r="328" spans="1:27" ht="15" x14ac:dyDescent="0.2">
      <c r="A328" s="383" t="s">
        <v>132</v>
      </c>
      <c r="B328" s="496">
        <v>2020</v>
      </c>
      <c r="C328" s="496">
        <v>4</v>
      </c>
      <c r="D328" s="496">
        <v>202004</v>
      </c>
      <c r="E328" s="383" t="s">
        <v>112</v>
      </c>
      <c r="F328" s="383" t="s">
        <v>115</v>
      </c>
      <c r="G328" s="383" t="s">
        <v>13</v>
      </c>
      <c r="H328" s="383" t="s">
        <v>83</v>
      </c>
      <c r="I328" s="383" t="s">
        <v>21</v>
      </c>
      <c r="J328" s="383" t="s">
        <v>115</v>
      </c>
      <c r="K328" s="383" t="s">
        <v>148</v>
      </c>
      <c r="L328" s="383" t="s">
        <v>149</v>
      </c>
      <c r="M328" s="496">
        <v>88</v>
      </c>
      <c r="N328" s="383" t="s">
        <v>51</v>
      </c>
      <c r="O328" s="383" t="s">
        <v>115</v>
      </c>
      <c r="P328" s="383" t="s">
        <v>72</v>
      </c>
      <c r="Q328" s="497">
        <v>16419.669999999998</v>
      </c>
      <c r="R328" s="497">
        <v>14419.67</v>
      </c>
      <c r="S328" s="497">
        <v>2000</v>
      </c>
      <c r="T328" s="496">
        <v>0</v>
      </c>
      <c r="U328" s="496">
        <v>0</v>
      </c>
      <c r="V328" s="496">
        <v>0</v>
      </c>
      <c r="W328" s="496">
        <v>0</v>
      </c>
      <c r="X328" s="496">
        <v>0</v>
      </c>
      <c r="Y328" s="496">
        <v>0</v>
      </c>
      <c r="Z328" s="496">
        <v>0</v>
      </c>
      <c r="AA328" s="496">
        <v>0</v>
      </c>
    </row>
    <row r="329" spans="1:27" ht="15" x14ac:dyDescent="0.2">
      <c r="A329" s="383" t="s">
        <v>132</v>
      </c>
      <c r="B329" s="496">
        <v>2020</v>
      </c>
      <c r="C329" s="496">
        <v>4</v>
      </c>
      <c r="D329" s="496">
        <v>202004</v>
      </c>
      <c r="E329" s="383" t="s">
        <v>112</v>
      </c>
      <c r="F329" s="383" t="s">
        <v>115</v>
      </c>
      <c r="G329" s="383" t="s">
        <v>13</v>
      </c>
      <c r="H329" s="383" t="s">
        <v>83</v>
      </c>
      <c r="I329" s="383" t="s">
        <v>21</v>
      </c>
      <c r="J329" s="383" t="s">
        <v>115</v>
      </c>
      <c r="K329" s="383" t="s">
        <v>148</v>
      </c>
      <c r="L329" s="383" t="s">
        <v>149</v>
      </c>
      <c r="M329" s="496">
        <v>88</v>
      </c>
      <c r="N329" s="383" t="s">
        <v>51</v>
      </c>
      <c r="O329" s="383" t="s">
        <v>115</v>
      </c>
      <c r="P329" s="383" t="s">
        <v>75</v>
      </c>
      <c r="Q329" s="497">
        <v>19421.62</v>
      </c>
      <c r="R329" s="497">
        <v>18559.62</v>
      </c>
      <c r="S329" s="497">
        <v>862</v>
      </c>
      <c r="T329" s="496">
        <v>0</v>
      </c>
      <c r="U329" s="496">
        <v>0</v>
      </c>
      <c r="V329" s="496">
        <v>0</v>
      </c>
      <c r="W329" s="496">
        <v>0</v>
      </c>
      <c r="X329" s="496">
        <v>0</v>
      </c>
      <c r="Y329" s="496">
        <v>0</v>
      </c>
      <c r="Z329" s="496">
        <v>0</v>
      </c>
      <c r="AA329" s="496">
        <v>0</v>
      </c>
    </row>
    <row r="330" spans="1:27" ht="15" x14ac:dyDescent="0.2">
      <c r="A330" s="383" t="s">
        <v>132</v>
      </c>
      <c r="B330" s="496">
        <v>2020</v>
      </c>
      <c r="C330" s="496">
        <v>4</v>
      </c>
      <c r="D330" s="496">
        <v>202004</v>
      </c>
      <c r="E330" s="383" t="s">
        <v>112</v>
      </c>
      <c r="F330" s="383" t="s">
        <v>115</v>
      </c>
      <c r="G330" s="383" t="s">
        <v>13</v>
      </c>
      <c r="H330" s="383" t="s">
        <v>83</v>
      </c>
      <c r="I330" s="383" t="s">
        <v>22</v>
      </c>
      <c r="J330" s="383" t="s">
        <v>115</v>
      </c>
      <c r="K330" s="383" t="s">
        <v>150</v>
      </c>
      <c r="L330" s="383" t="s">
        <v>151</v>
      </c>
      <c r="M330" s="496">
        <v>68</v>
      </c>
      <c r="N330" s="383" t="s">
        <v>51</v>
      </c>
      <c r="O330" s="383" t="s">
        <v>115</v>
      </c>
      <c r="P330" s="383" t="s">
        <v>72</v>
      </c>
      <c r="Q330" s="497">
        <v>7899.701</v>
      </c>
      <c r="R330" s="497">
        <v>7857.77</v>
      </c>
      <c r="S330" s="497">
        <v>41.93</v>
      </c>
      <c r="T330" s="496">
        <v>0</v>
      </c>
      <c r="U330" s="496">
        <v>0</v>
      </c>
      <c r="V330" s="496">
        <v>0</v>
      </c>
      <c r="W330" s="496">
        <v>0</v>
      </c>
      <c r="X330" s="496">
        <v>0</v>
      </c>
      <c r="Y330" s="496">
        <v>0</v>
      </c>
      <c r="Z330" s="496">
        <v>0</v>
      </c>
      <c r="AA330" s="496">
        <v>0</v>
      </c>
    </row>
    <row r="331" spans="1:27" ht="15" x14ac:dyDescent="0.2">
      <c r="A331" s="383" t="s">
        <v>132</v>
      </c>
      <c r="B331" s="496">
        <v>2020</v>
      </c>
      <c r="C331" s="496">
        <v>4</v>
      </c>
      <c r="D331" s="496">
        <v>202004</v>
      </c>
      <c r="E331" s="383" t="s">
        <v>112</v>
      </c>
      <c r="F331" s="383" t="s">
        <v>115</v>
      </c>
      <c r="G331" s="383" t="s">
        <v>13</v>
      </c>
      <c r="H331" s="383" t="s">
        <v>84</v>
      </c>
      <c r="I331" s="383" t="s">
        <v>25</v>
      </c>
      <c r="J331" s="383" t="s">
        <v>115</v>
      </c>
      <c r="K331" s="383" t="s">
        <v>152</v>
      </c>
      <c r="L331" s="383" t="s">
        <v>153</v>
      </c>
      <c r="M331" s="496">
        <v>95</v>
      </c>
      <c r="N331" s="383" t="s">
        <v>51</v>
      </c>
      <c r="O331" s="383" t="s">
        <v>115</v>
      </c>
      <c r="P331" s="383" t="s">
        <v>71</v>
      </c>
      <c r="Q331" s="497">
        <v>0</v>
      </c>
      <c r="R331" s="497">
        <v>0</v>
      </c>
      <c r="S331" s="497">
        <v>0</v>
      </c>
      <c r="T331" s="496">
        <v>0</v>
      </c>
      <c r="U331" s="496">
        <v>0</v>
      </c>
      <c r="V331" s="496">
        <v>0</v>
      </c>
      <c r="W331" s="496">
        <v>0</v>
      </c>
      <c r="X331" s="496">
        <v>0</v>
      </c>
      <c r="Y331" s="496">
        <v>0</v>
      </c>
      <c r="Z331" s="496">
        <v>0</v>
      </c>
      <c r="AA331" s="496">
        <v>0</v>
      </c>
    </row>
    <row r="332" spans="1:27" ht="15" x14ac:dyDescent="0.2">
      <c r="A332" s="383" t="s">
        <v>132</v>
      </c>
      <c r="B332" s="496">
        <v>2020</v>
      </c>
      <c r="C332" s="496">
        <v>4</v>
      </c>
      <c r="D332" s="496">
        <v>202004</v>
      </c>
      <c r="E332" s="383" t="s">
        <v>112</v>
      </c>
      <c r="F332" s="383" t="s">
        <v>115</v>
      </c>
      <c r="G332" s="383" t="s">
        <v>13</v>
      </c>
      <c r="H332" s="383" t="s">
        <v>84</v>
      </c>
      <c r="I332" s="383" t="s">
        <v>25</v>
      </c>
      <c r="J332" s="383" t="s">
        <v>115</v>
      </c>
      <c r="K332" s="383" t="s">
        <v>152</v>
      </c>
      <c r="L332" s="383" t="s">
        <v>153</v>
      </c>
      <c r="M332" s="496">
        <v>95</v>
      </c>
      <c r="N332" s="383" t="s">
        <v>51</v>
      </c>
      <c r="O332" s="383" t="s">
        <v>115</v>
      </c>
      <c r="P332" s="383" t="s">
        <v>72</v>
      </c>
      <c r="Q332" s="497">
        <v>159571.201</v>
      </c>
      <c r="R332" s="497">
        <v>159525.891</v>
      </c>
      <c r="S332" s="497">
        <v>45.31</v>
      </c>
      <c r="T332" s="496">
        <v>0</v>
      </c>
      <c r="U332" s="496">
        <v>0</v>
      </c>
      <c r="V332" s="496">
        <v>0</v>
      </c>
      <c r="W332" s="496">
        <v>0</v>
      </c>
      <c r="X332" s="496">
        <v>0</v>
      </c>
      <c r="Y332" s="496">
        <v>0</v>
      </c>
      <c r="Z332" s="496">
        <v>0</v>
      </c>
      <c r="AA332" s="496">
        <v>0</v>
      </c>
    </row>
    <row r="333" spans="1:27" ht="15" x14ac:dyDescent="0.2">
      <c r="A333" s="383" t="s">
        <v>132</v>
      </c>
      <c r="B333" s="496">
        <v>2020</v>
      </c>
      <c r="C333" s="496">
        <v>4</v>
      </c>
      <c r="D333" s="496">
        <v>202004</v>
      </c>
      <c r="E333" s="383" t="s">
        <v>112</v>
      </c>
      <c r="F333" s="383" t="s">
        <v>115</v>
      </c>
      <c r="G333" s="383" t="s">
        <v>13</v>
      </c>
      <c r="H333" s="383" t="s">
        <v>84</v>
      </c>
      <c r="I333" s="383" t="s">
        <v>25</v>
      </c>
      <c r="J333" s="383" t="s">
        <v>115</v>
      </c>
      <c r="K333" s="383" t="s">
        <v>152</v>
      </c>
      <c r="L333" s="383" t="s">
        <v>153</v>
      </c>
      <c r="M333" s="496">
        <v>95</v>
      </c>
      <c r="N333" s="383" t="s">
        <v>51</v>
      </c>
      <c r="O333" s="383" t="s">
        <v>115</v>
      </c>
      <c r="P333" s="383" t="s">
        <v>73</v>
      </c>
      <c r="Q333" s="497">
        <v>566.29</v>
      </c>
      <c r="R333" s="497">
        <v>525.85</v>
      </c>
      <c r="S333" s="497">
        <v>40.44</v>
      </c>
      <c r="T333" s="496">
        <v>0</v>
      </c>
      <c r="U333" s="496">
        <v>0</v>
      </c>
      <c r="V333" s="496">
        <v>0</v>
      </c>
      <c r="W333" s="496">
        <v>0</v>
      </c>
      <c r="X333" s="496">
        <v>0</v>
      </c>
      <c r="Y333" s="496">
        <v>0</v>
      </c>
      <c r="Z333" s="496">
        <v>0</v>
      </c>
      <c r="AA333" s="496">
        <v>0</v>
      </c>
    </row>
    <row r="334" spans="1:27" ht="15" x14ac:dyDescent="0.2">
      <c r="A334" s="383" t="s">
        <v>132</v>
      </c>
      <c r="B334" s="496">
        <v>2020</v>
      </c>
      <c r="C334" s="496">
        <v>4</v>
      </c>
      <c r="D334" s="496">
        <v>202004</v>
      </c>
      <c r="E334" s="383" t="s">
        <v>112</v>
      </c>
      <c r="F334" s="383" t="s">
        <v>115</v>
      </c>
      <c r="G334" s="383" t="s">
        <v>13</v>
      </c>
      <c r="H334" s="383" t="s">
        <v>84</v>
      </c>
      <c r="I334" s="383" t="s">
        <v>25</v>
      </c>
      <c r="J334" s="383" t="s">
        <v>115</v>
      </c>
      <c r="K334" s="383" t="s">
        <v>152</v>
      </c>
      <c r="L334" s="383" t="s">
        <v>153</v>
      </c>
      <c r="M334" s="496">
        <v>95</v>
      </c>
      <c r="N334" s="383" t="s">
        <v>51</v>
      </c>
      <c r="O334" s="383" t="s">
        <v>115</v>
      </c>
      <c r="P334" s="383" t="s">
        <v>74</v>
      </c>
      <c r="Q334" s="497">
        <v>95682.53</v>
      </c>
      <c r="R334" s="497">
        <v>90342.53</v>
      </c>
      <c r="S334" s="497">
        <v>5340</v>
      </c>
      <c r="T334" s="496">
        <v>0</v>
      </c>
      <c r="U334" s="496">
        <v>0</v>
      </c>
      <c r="V334" s="496">
        <v>0</v>
      </c>
      <c r="W334" s="496">
        <v>0</v>
      </c>
      <c r="X334" s="496">
        <v>0</v>
      </c>
      <c r="Y334" s="496">
        <v>0</v>
      </c>
      <c r="Z334" s="496">
        <v>0</v>
      </c>
      <c r="AA334" s="496">
        <v>0</v>
      </c>
    </row>
    <row r="335" spans="1:27" ht="15" x14ac:dyDescent="0.2">
      <c r="A335" s="383" t="s">
        <v>132</v>
      </c>
      <c r="B335" s="496">
        <v>2020</v>
      </c>
      <c r="C335" s="496">
        <v>4</v>
      </c>
      <c r="D335" s="496">
        <v>202004</v>
      </c>
      <c r="E335" s="383" t="s">
        <v>112</v>
      </c>
      <c r="F335" s="383" t="s">
        <v>115</v>
      </c>
      <c r="G335" s="383" t="s">
        <v>13</v>
      </c>
      <c r="H335" s="383" t="s">
        <v>84</v>
      </c>
      <c r="I335" s="383" t="s">
        <v>25</v>
      </c>
      <c r="J335" s="383" t="s">
        <v>115</v>
      </c>
      <c r="K335" s="383" t="s">
        <v>152</v>
      </c>
      <c r="L335" s="383" t="s">
        <v>153</v>
      </c>
      <c r="M335" s="496">
        <v>95</v>
      </c>
      <c r="N335" s="383" t="s">
        <v>51</v>
      </c>
      <c r="O335" s="383" t="s">
        <v>115</v>
      </c>
      <c r="P335" s="383" t="s">
        <v>77</v>
      </c>
      <c r="Q335" s="497">
        <v>906.5</v>
      </c>
      <c r="R335" s="497">
        <v>906.5</v>
      </c>
      <c r="S335" s="497">
        <v>0</v>
      </c>
      <c r="T335" s="496">
        <v>0</v>
      </c>
      <c r="U335" s="496">
        <v>0</v>
      </c>
      <c r="V335" s="496">
        <v>0</v>
      </c>
      <c r="W335" s="496">
        <v>0</v>
      </c>
      <c r="X335" s="496">
        <v>0</v>
      </c>
      <c r="Y335" s="496">
        <v>0</v>
      </c>
      <c r="Z335" s="496">
        <v>0</v>
      </c>
      <c r="AA335" s="496">
        <v>0</v>
      </c>
    </row>
    <row r="336" spans="1:27" ht="15" x14ac:dyDescent="0.2">
      <c r="A336" s="383" t="s">
        <v>132</v>
      </c>
      <c r="B336" s="496">
        <v>2020</v>
      </c>
      <c r="C336" s="496">
        <v>4</v>
      </c>
      <c r="D336" s="496">
        <v>202004</v>
      </c>
      <c r="E336" s="383" t="s">
        <v>112</v>
      </c>
      <c r="F336" s="383" t="s">
        <v>115</v>
      </c>
      <c r="G336" s="383" t="s">
        <v>13</v>
      </c>
      <c r="H336" s="383" t="s">
        <v>84</v>
      </c>
      <c r="I336" s="383" t="s">
        <v>25</v>
      </c>
      <c r="J336" s="383" t="s">
        <v>115</v>
      </c>
      <c r="K336" s="383" t="s">
        <v>170</v>
      </c>
      <c r="L336" s="383" t="s">
        <v>171</v>
      </c>
      <c r="M336" s="496">
        <v>95</v>
      </c>
      <c r="N336" s="383" t="s">
        <v>51</v>
      </c>
      <c r="O336" s="383" t="s">
        <v>115</v>
      </c>
      <c r="P336" s="383" t="s">
        <v>72</v>
      </c>
      <c r="Q336" s="497">
        <v>111.82899999999999</v>
      </c>
      <c r="R336" s="497">
        <v>111.82899999999999</v>
      </c>
      <c r="S336" s="497">
        <v>0</v>
      </c>
      <c r="T336" s="496">
        <v>0</v>
      </c>
      <c r="U336" s="496">
        <v>0</v>
      </c>
      <c r="V336" s="496">
        <v>0</v>
      </c>
      <c r="W336" s="496">
        <v>0</v>
      </c>
      <c r="X336" s="496">
        <v>0</v>
      </c>
      <c r="Y336" s="496">
        <v>0</v>
      </c>
      <c r="Z336" s="496">
        <v>0</v>
      </c>
      <c r="AA336" s="496">
        <v>0</v>
      </c>
    </row>
    <row r="337" spans="1:27" ht="15" x14ac:dyDescent="0.2">
      <c r="A337" s="383" t="s">
        <v>132</v>
      </c>
      <c r="B337" s="496">
        <v>2020</v>
      </c>
      <c r="C337" s="496">
        <v>4</v>
      </c>
      <c r="D337" s="496">
        <v>202004</v>
      </c>
      <c r="E337" s="383" t="s">
        <v>112</v>
      </c>
      <c r="F337" s="383" t="s">
        <v>115</v>
      </c>
      <c r="G337" s="383" t="s">
        <v>13</v>
      </c>
      <c r="H337" s="383" t="s">
        <v>84</v>
      </c>
      <c r="I337" s="383" t="s">
        <v>26</v>
      </c>
      <c r="J337" s="383" t="s">
        <v>115</v>
      </c>
      <c r="K337" s="383" t="s">
        <v>154</v>
      </c>
      <c r="L337" s="383" t="s">
        <v>155</v>
      </c>
      <c r="M337" s="496">
        <v>100</v>
      </c>
      <c r="N337" s="383" t="s">
        <v>51</v>
      </c>
      <c r="O337" s="383" t="s">
        <v>115</v>
      </c>
      <c r="P337" s="383" t="s">
        <v>72</v>
      </c>
      <c r="Q337" s="497">
        <v>32745.518</v>
      </c>
      <c r="R337" s="497">
        <v>32745.518</v>
      </c>
      <c r="S337" s="497">
        <v>0</v>
      </c>
      <c r="T337" s="496">
        <v>0</v>
      </c>
      <c r="U337" s="496">
        <v>0</v>
      </c>
      <c r="V337" s="496">
        <v>0</v>
      </c>
      <c r="W337" s="496">
        <v>0</v>
      </c>
      <c r="X337" s="496">
        <v>0</v>
      </c>
      <c r="Y337" s="496">
        <v>0</v>
      </c>
      <c r="Z337" s="496">
        <v>0</v>
      </c>
      <c r="AA337" s="496">
        <v>0</v>
      </c>
    </row>
    <row r="338" spans="1:27" ht="15" x14ac:dyDescent="0.2">
      <c r="A338" s="383" t="s">
        <v>132</v>
      </c>
      <c r="B338" s="496">
        <v>2020</v>
      </c>
      <c r="C338" s="496">
        <v>4</v>
      </c>
      <c r="D338" s="496">
        <v>202004</v>
      </c>
      <c r="E338" s="383" t="s">
        <v>112</v>
      </c>
      <c r="F338" s="383" t="s">
        <v>115</v>
      </c>
      <c r="G338" s="383" t="s">
        <v>13</v>
      </c>
      <c r="H338" s="383" t="s">
        <v>84</v>
      </c>
      <c r="I338" s="383" t="s">
        <v>26</v>
      </c>
      <c r="J338" s="383" t="s">
        <v>115</v>
      </c>
      <c r="K338" s="383" t="s">
        <v>154</v>
      </c>
      <c r="L338" s="383" t="s">
        <v>155</v>
      </c>
      <c r="M338" s="496">
        <v>100</v>
      </c>
      <c r="N338" s="383" t="s">
        <v>51</v>
      </c>
      <c r="O338" s="383" t="s">
        <v>115</v>
      </c>
      <c r="P338" s="383" t="s">
        <v>76</v>
      </c>
      <c r="Q338" s="497">
        <v>34937.599999999999</v>
      </c>
      <c r="R338" s="497">
        <v>34937.599999999999</v>
      </c>
      <c r="S338" s="497">
        <v>0</v>
      </c>
      <c r="T338" s="496">
        <v>0</v>
      </c>
      <c r="U338" s="496">
        <v>0</v>
      </c>
      <c r="V338" s="496">
        <v>0</v>
      </c>
      <c r="W338" s="496">
        <v>0</v>
      </c>
      <c r="X338" s="496">
        <v>0</v>
      </c>
      <c r="Y338" s="496">
        <v>0</v>
      </c>
      <c r="Z338" s="496">
        <v>0</v>
      </c>
      <c r="AA338" s="496">
        <v>0</v>
      </c>
    </row>
    <row r="339" spans="1:27" ht="15" x14ac:dyDescent="0.2">
      <c r="A339" s="383" t="s">
        <v>132</v>
      </c>
      <c r="B339" s="496">
        <v>2020</v>
      </c>
      <c r="C339" s="496">
        <v>4</v>
      </c>
      <c r="D339" s="496">
        <v>202004</v>
      </c>
      <c r="E339" s="383" t="s">
        <v>112</v>
      </c>
      <c r="F339" s="383" t="s">
        <v>115</v>
      </c>
      <c r="G339" s="383" t="s">
        <v>13</v>
      </c>
      <c r="H339" s="383" t="s">
        <v>84</v>
      </c>
      <c r="I339" s="383" t="s">
        <v>27</v>
      </c>
      <c r="J339" s="383" t="s">
        <v>115</v>
      </c>
      <c r="K339" s="383" t="s">
        <v>122</v>
      </c>
      <c r="L339" s="383" t="s">
        <v>123</v>
      </c>
      <c r="M339" s="496">
        <v>96</v>
      </c>
      <c r="N339" s="383" t="s">
        <v>51</v>
      </c>
      <c r="O339" s="383" t="s">
        <v>115</v>
      </c>
      <c r="P339" s="383" t="s">
        <v>71</v>
      </c>
      <c r="Q339" s="497">
        <v>0</v>
      </c>
      <c r="R339" s="497">
        <v>0</v>
      </c>
      <c r="S339" s="497">
        <v>0</v>
      </c>
      <c r="T339" s="496">
        <v>0</v>
      </c>
      <c r="U339" s="496">
        <v>0</v>
      </c>
      <c r="V339" s="496">
        <v>0</v>
      </c>
      <c r="W339" s="496">
        <v>0</v>
      </c>
      <c r="X339" s="496">
        <v>0</v>
      </c>
      <c r="Y339" s="496">
        <v>0</v>
      </c>
      <c r="Z339" s="496">
        <v>0</v>
      </c>
      <c r="AA339" s="496">
        <v>0</v>
      </c>
    </row>
    <row r="340" spans="1:27" ht="15" x14ac:dyDescent="0.2">
      <c r="A340" s="383" t="s">
        <v>132</v>
      </c>
      <c r="B340" s="496">
        <v>2020</v>
      </c>
      <c r="C340" s="496">
        <v>4</v>
      </c>
      <c r="D340" s="496">
        <v>202004</v>
      </c>
      <c r="E340" s="383" t="s">
        <v>112</v>
      </c>
      <c r="F340" s="383" t="s">
        <v>115</v>
      </c>
      <c r="G340" s="383" t="s">
        <v>13</v>
      </c>
      <c r="H340" s="383" t="s">
        <v>84</v>
      </c>
      <c r="I340" s="383" t="s">
        <v>27</v>
      </c>
      <c r="J340" s="383" t="s">
        <v>115</v>
      </c>
      <c r="K340" s="383" t="s">
        <v>122</v>
      </c>
      <c r="L340" s="383" t="s">
        <v>123</v>
      </c>
      <c r="M340" s="496">
        <v>96</v>
      </c>
      <c r="N340" s="383" t="s">
        <v>51</v>
      </c>
      <c r="O340" s="383" t="s">
        <v>115</v>
      </c>
      <c r="P340" s="383" t="s">
        <v>72</v>
      </c>
      <c r="Q340" s="497">
        <v>31356.651999999998</v>
      </c>
      <c r="R340" s="497">
        <v>31645.982</v>
      </c>
      <c r="S340" s="497">
        <v>-289.33</v>
      </c>
      <c r="T340" s="496">
        <v>0</v>
      </c>
      <c r="U340" s="496">
        <v>0</v>
      </c>
      <c r="V340" s="496">
        <v>0</v>
      </c>
      <c r="W340" s="496">
        <v>0</v>
      </c>
      <c r="X340" s="496">
        <v>0</v>
      </c>
      <c r="Y340" s="496">
        <v>0</v>
      </c>
      <c r="Z340" s="496">
        <v>0</v>
      </c>
      <c r="AA340" s="496">
        <v>0</v>
      </c>
    </row>
    <row r="341" spans="1:27" ht="15" x14ac:dyDescent="0.2">
      <c r="A341" s="383" t="s">
        <v>132</v>
      </c>
      <c r="B341" s="496">
        <v>2020</v>
      </c>
      <c r="C341" s="496">
        <v>4</v>
      </c>
      <c r="D341" s="496">
        <v>202004</v>
      </c>
      <c r="E341" s="383" t="s">
        <v>112</v>
      </c>
      <c r="F341" s="383" t="s">
        <v>115</v>
      </c>
      <c r="G341" s="383" t="s">
        <v>13</v>
      </c>
      <c r="H341" s="383" t="s">
        <v>84</v>
      </c>
      <c r="I341" s="383" t="s">
        <v>27</v>
      </c>
      <c r="J341" s="383" t="s">
        <v>115</v>
      </c>
      <c r="K341" s="383" t="s">
        <v>122</v>
      </c>
      <c r="L341" s="383" t="s">
        <v>123</v>
      </c>
      <c r="M341" s="496">
        <v>96</v>
      </c>
      <c r="N341" s="383" t="s">
        <v>51</v>
      </c>
      <c r="O341" s="383" t="s">
        <v>115</v>
      </c>
      <c r="P341" s="383" t="s">
        <v>73</v>
      </c>
      <c r="Q341" s="497">
        <v>316.13900000000001</v>
      </c>
      <c r="R341" s="497">
        <v>316.13900000000001</v>
      </c>
      <c r="S341" s="497">
        <v>0</v>
      </c>
      <c r="T341" s="496">
        <v>0</v>
      </c>
      <c r="U341" s="496">
        <v>0</v>
      </c>
      <c r="V341" s="496">
        <v>0</v>
      </c>
      <c r="W341" s="496">
        <v>0</v>
      </c>
      <c r="X341" s="496">
        <v>0</v>
      </c>
      <c r="Y341" s="496">
        <v>0</v>
      </c>
      <c r="Z341" s="496">
        <v>0</v>
      </c>
      <c r="AA341" s="496">
        <v>0</v>
      </c>
    </row>
    <row r="342" spans="1:27" ht="15" x14ac:dyDescent="0.2">
      <c r="A342" s="383" t="s">
        <v>132</v>
      </c>
      <c r="B342" s="496">
        <v>2020</v>
      </c>
      <c r="C342" s="496">
        <v>4</v>
      </c>
      <c r="D342" s="496">
        <v>202004</v>
      </c>
      <c r="E342" s="383" t="s">
        <v>112</v>
      </c>
      <c r="F342" s="383" t="s">
        <v>115</v>
      </c>
      <c r="G342" s="383" t="s">
        <v>13</v>
      </c>
      <c r="H342" s="383" t="s">
        <v>84</v>
      </c>
      <c r="I342" s="383" t="s">
        <v>27</v>
      </c>
      <c r="J342" s="383" t="s">
        <v>115</v>
      </c>
      <c r="K342" s="383" t="s">
        <v>122</v>
      </c>
      <c r="L342" s="383" t="s">
        <v>123</v>
      </c>
      <c r="M342" s="496">
        <v>96</v>
      </c>
      <c r="N342" s="383" t="s">
        <v>51</v>
      </c>
      <c r="O342" s="383" t="s">
        <v>115</v>
      </c>
      <c r="P342" s="383" t="s">
        <v>74</v>
      </c>
      <c r="Q342" s="497">
        <v>76886.065000000002</v>
      </c>
      <c r="R342" s="497">
        <v>75811.98</v>
      </c>
      <c r="S342" s="497">
        <v>1074.0899999999999</v>
      </c>
      <c r="T342" s="496">
        <v>0</v>
      </c>
      <c r="U342" s="496">
        <v>0</v>
      </c>
      <c r="V342" s="496">
        <v>0</v>
      </c>
      <c r="W342" s="496">
        <v>0</v>
      </c>
      <c r="X342" s="496">
        <v>0</v>
      </c>
      <c r="Y342" s="496">
        <v>0</v>
      </c>
      <c r="Z342" s="496">
        <v>0</v>
      </c>
      <c r="AA342" s="496">
        <v>0</v>
      </c>
    </row>
    <row r="343" spans="1:27" ht="15" x14ac:dyDescent="0.2">
      <c r="A343" s="383" t="s">
        <v>132</v>
      </c>
      <c r="B343" s="496">
        <v>2020</v>
      </c>
      <c r="C343" s="496">
        <v>4</v>
      </c>
      <c r="D343" s="496">
        <v>202004</v>
      </c>
      <c r="E343" s="383" t="s">
        <v>112</v>
      </c>
      <c r="F343" s="383" t="s">
        <v>115</v>
      </c>
      <c r="G343" s="383" t="s">
        <v>13</v>
      </c>
      <c r="H343" s="383" t="s">
        <v>84</v>
      </c>
      <c r="I343" s="383" t="s">
        <v>27</v>
      </c>
      <c r="J343" s="383" t="s">
        <v>115</v>
      </c>
      <c r="K343" s="383" t="s">
        <v>172</v>
      </c>
      <c r="L343" s="383" t="s">
        <v>173</v>
      </c>
      <c r="M343" s="496">
        <v>96</v>
      </c>
      <c r="N343" s="383" t="s">
        <v>51</v>
      </c>
      <c r="O343" s="383" t="s">
        <v>115</v>
      </c>
      <c r="P343" s="383" t="s">
        <v>72</v>
      </c>
      <c r="Q343" s="497">
        <v>3083</v>
      </c>
      <c r="R343" s="497">
        <v>3083</v>
      </c>
      <c r="S343" s="497">
        <v>0</v>
      </c>
      <c r="T343" s="496">
        <v>0</v>
      </c>
      <c r="U343" s="496">
        <v>0</v>
      </c>
      <c r="V343" s="496">
        <v>0</v>
      </c>
      <c r="W343" s="496">
        <v>0</v>
      </c>
      <c r="X343" s="496">
        <v>0</v>
      </c>
      <c r="Y343" s="496">
        <v>0</v>
      </c>
      <c r="Z343" s="496">
        <v>0</v>
      </c>
      <c r="AA343" s="496">
        <v>0</v>
      </c>
    </row>
    <row r="344" spans="1:27" ht="15" x14ac:dyDescent="0.2">
      <c r="A344" s="383" t="s">
        <v>132</v>
      </c>
      <c r="B344" s="496">
        <v>2020</v>
      </c>
      <c r="C344" s="496">
        <v>4</v>
      </c>
      <c r="D344" s="496">
        <v>202004</v>
      </c>
      <c r="E344" s="383" t="s">
        <v>112</v>
      </c>
      <c r="F344" s="383" t="s">
        <v>115</v>
      </c>
      <c r="G344" s="383" t="s">
        <v>13</v>
      </c>
      <c r="H344" s="383" t="s">
        <v>84</v>
      </c>
      <c r="I344" s="383" t="s">
        <v>27</v>
      </c>
      <c r="J344" s="383" t="s">
        <v>115</v>
      </c>
      <c r="K344" s="383" t="s">
        <v>174</v>
      </c>
      <c r="L344" s="383" t="s">
        <v>175</v>
      </c>
      <c r="M344" s="496">
        <v>96</v>
      </c>
      <c r="N344" s="383" t="s">
        <v>51</v>
      </c>
      <c r="O344" s="383" t="s">
        <v>115</v>
      </c>
      <c r="P344" s="383" t="s">
        <v>72</v>
      </c>
      <c r="Q344" s="497">
        <v>0</v>
      </c>
      <c r="R344" s="497">
        <v>0</v>
      </c>
      <c r="S344" s="497">
        <v>0</v>
      </c>
      <c r="T344" s="496">
        <v>0</v>
      </c>
      <c r="U344" s="496">
        <v>0</v>
      </c>
      <c r="V344" s="496">
        <v>0</v>
      </c>
      <c r="W344" s="496">
        <v>0</v>
      </c>
      <c r="X344" s="496">
        <v>0</v>
      </c>
      <c r="Y344" s="496">
        <v>0</v>
      </c>
      <c r="Z344" s="496">
        <v>0</v>
      </c>
      <c r="AA344" s="496">
        <v>0</v>
      </c>
    </row>
    <row r="345" spans="1:27" ht="15" x14ac:dyDescent="0.2">
      <c r="A345" s="383" t="s">
        <v>132</v>
      </c>
      <c r="B345" s="496">
        <v>2020</v>
      </c>
      <c r="C345" s="496">
        <v>4</v>
      </c>
      <c r="D345" s="496">
        <v>202004</v>
      </c>
      <c r="E345" s="383" t="s">
        <v>112</v>
      </c>
      <c r="F345" s="383" t="s">
        <v>115</v>
      </c>
      <c r="G345" s="383" t="s">
        <v>13</v>
      </c>
      <c r="H345" s="383" t="s">
        <v>84</v>
      </c>
      <c r="I345" s="383" t="s">
        <v>28</v>
      </c>
      <c r="J345" s="383" t="s">
        <v>115</v>
      </c>
      <c r="K345" s="383" t="s">
        <v>124</v>
      </c>
      <c r="L345" s="383" t="s">
        <v>125</v>
      </c>
      <c r="M345" s="496">
        <v>100</v>
      </c>
      <c r="N345" s="383" t="s">
        <v>51</v>
      </c>
      <c r="O345" s="383" t="s">
        <v>115</v>
      </c>
      <c r="P345" s="383" t="s">
        <v>72</v>
      </c>
      <c r="Q345" s="497">
        <v>13847.222</v>
      </c>
      <c r="R345" s="497">
        <v>13847.222</v>
      </c>
      <c r="S345" s="497">
        <v>0</v>
      </c>
      <c r="T345" s="496">
        <v>0</v>
      </c>
      <c r="U345" s="496">
        <v>0</v>
      </c>
      <c r="V345" s="496">
        <v>0</v>
      </c>
      <c r="W345" s="496">
        <v>0</v>
      </c>
      <c r="X345" s="496">
        <v>0</v>
      </c>
      <c r="Y345" s="496">
        <v>0</v>
      </c>
      <c r="Z345" s="496">
        <v>0</v>
      </c>
      <c r="AA345" s="496">
        <v>0</v>
      </c>
    </row>
    <row r="346" spans="1:27" ht="15" x14ac:dyDescent="0.2">
      <c r="A346" s="383" t="s">
        <v>132</v>
      </c>
      <c r="B346" s="496">
        <v>2020</v>
      </c>
      <c r="C346" s="496">
        <v>4</v>
      </c>
      <c r="D346" s="496">
        <v>202004</v>
      </c>
      <c r="E346" s="383" t="s">
        <v>112</v>
      </c>
      <c r="F346" s="383" t="s">
        <v>115</v>
      </c>
      <c r="G346" s="383" t="s">
        <v>13</v>
      </c>
      <c r="H346" s="383" t="s">
        <v>84</v>
      </c>
      <c r="I346" s="383" t="s">
        <v>28</v>
      </c>
      <c r="J346" s="383" t="s">
        <v>115</v>
      </c>
      <c r="K346" s="383" t="s">
        <v>124</v>
      </c>
      <c r="L346" s="383" t="s">
        <v>125</v>
      </c>
      <c r="M346" s="496">
        <v>100</v>
      </c>
      <c r="N346" s="383" t="s">
        <v>51</v>
      </c>
      <c r="O346" s="383" t="s">
        <v>115</v>
      </c>
      <c r="P346" s="383" t="s">
        <v>74</v>
      </c>
      <c r="Q346" s="497">
        <v>37383.660000000003</v>
      </c>
      <c r="R346" s="497">
        <v>41462.85</v>
      </c>
      <c r="S346" s="497">
        <v>-4079.19</v>
      </c>
      <c r="T346" s="496">
        <v>0</v>
      </c>
      <c r="U346" s="496">
        <v>0</v>
      </c>
      <c r="V346" s="496">
        <v>0</v>
      </c>
      <c r="W346" s="496">
        <v>0</v>
      </c>
      <c r="X346" s="496">
        <v>0</v>
      </c>
      <c r="Y346" s="496">
        <v>0</v>
      </c>
      <c r="Z346" s="496">
        <v>0</v>
      </c>
      <c r="AA346" s="496">
        <v>0</v>
      </c>
    </row>
    <row r="347" spans="1:27" ht="15" x14ac:dyDescent="0.2">
      <c r="A347" s="383" t="s">
        <v>132</v>
      </c>
      <c r="B347" s="496">
        <v>2020</v>
      </c>
      <c r="C347" s="496">
        <v>4</v>
      </c>
      <c r="D347" s="496">
        <v>202004</v>
      </c>
      <c r="E347" s="383" t="s">
        <v>112</v>
      </c>
      <c r="F347" s="383" t="s">
        <v>115</v>
      </c>
      <c r="G347" s="383" t="s">
        <v>13</v>
      </c>
      <c r="H347" s="383" t="s">
        <v>84</v>
      </c>
      <c r="I347" s="383" t="s">
        <v>29</v>
      </c>
      <c r="J347" s="383" t="s">
        <v>115</v>
      </c>
      <c r="K347" s="383" t="s">
        <v>156</v>
      </c>
      <c r="L347" s="383" t="s">
        <v>157</v>
      </c>
      <c r="M347" s="496">
        <v>100</v>
      </c>
      <c r="N347" s="383" t="s">
        <v>51</v>
      </c>
      <c r="O347" s="383" t="s">
        <v>115</v>
      </c>
      <c r="P347" s="383" t="s">
        <v>72</v>
      </c>
      <c r="Q347" s="497">
        <v>27768.897000000001</v>
      </c>
      <c r="R347" s="497">
        <v>27768.897000000001</v>
      </c>
      <c r="S347" s="497">
        <v>0</v>
      </c>
      <c r="T347" s="496">
        <v>0</v>
      </c>
      <c r="U347" s="496">
        <v>0</v>
      </c>
      <c r="V347" s="496">
        <v>0</v>
      </c>
      <c r="W347" s="496">
        <v>0</v>
      </c>
      <c r="X347" s="496">
        <v>0</v>
      </c>
      <c r="Y347" s="496">
        <v>0</v>
      </c>
      <c r="Z347" s="496">
        <v>0</v>
      </c>
      <c r="AA347" s="496">
        <v>0</v>
      </c>
    </row>
    <row r="348" spans="1:27" ht="15" x14ac:dyDescent="0.2">
      <c r="A348" s="383" t="s">
        <v>132</v>
      </c>
      <c r="B348" s="496">
        <v>2020</v>
      </c>
      <c r="C348" s="496">
        <v>4</v>
      </c>
      <c r="D348" s="496">
        <v>202004</v>
      </c>
      <c r="E348" s="383" t="s">
        <v>112</v>
      </c>
      <c r="F348" s="383" t="s">
        <v>115</v>
      </c>
      <c r="G348" s="383" t="s">
        <v>13</v>
      </c>
      <c r="H348" s="383" t="s">
        <v>84</v>
      </c>
      <c r="I348" s="383" t="s">
        <v>29</v>
      </c>
      <c r="J348" s="383" t="s">
        <v>115</v>
      </c>
      <c r="K348" s="383" t="s">
        <v>156</v>
      </c>
      <c r="L348" s="383" t="s">
        <v>157</v>
      </c>
      <c r="M348" s="496">
        <v>100</v>
      </c>
      <c r="N348" s="383" t="s">
        <v>51</v>
      </c>
      <c r="O348" s="383" t="s">
        <v>115</v>
      </c>
      <c r="P348" s="383" t="s">
        <v>74</v>
      </c>
      <c r="Q348" s="497">
        <v>7504.5</v>
      </c>
      <c r="R348" s="497">
        <v>7504.5</v>
      </c>
      <c r="S348" s="497">
        <v>0</v>
      </c>
      <c r="T348" s="496">
        <v>0</v>
      </c>
      <c r="U348" s="496">
        <v>0</v>
      </c>
      <c r="V348" s="496">
        <v>0</v>
      </c>
      <c r="W348" s="496">
        <v>0</v>
      </c>
      <c r="X348" s="496">
        <v>0</v>
      </c>
      <c r="Y348" s="496">
        <v>0</v>
      </c>
      <c r="Z348" s="496">
        <v>0</v>
      </c>
      <c r="AA348" s="496">
        <v>0</v>
      </c>
    </row>
    <row r="349" spans="1:27" ht="15" x14ac:dyDescent="0.2">
      <c r="A349" s="383" t="s">
        <v>132</v>
      </c>
      <c r="B349" s="496">
        <v>2020</v>
      </c>
      <c r="C349" s="496">
        <v>4</v>
      </c>
      <c r="D349" s="496">
        <v>202004</v>
      </c>
      <c r="E349" s="383" t="s">
        <v>112</v>
      </c>
      <c r="F349" s="383" t="s">
        <v>115</v>
      </c>
      <c r="G349" s="383" t="s">
        <v>32</v>
      </c>
      <c r="H349" s="383" t="s">
        <v>33</v>
      </c>
      <c r="I349" s="383" t="s">
        <v>34</v>
      </c>
      <c r="J349" s="383" t="s">
        <v>115</v>
      </c>
      <c r="K349" s="383" t="s">
        <v>126</v>
      </c>
      <c r="L349" s="383" t="s">
        <v>127</v>
      </c>
      <c r="M349" s="496">
        <v>100</v>
      </c>
      <c r="N349" s="383" t="s">
        <v>51</v>
      </c>
      <c r="O349" s="383" t="s">
        <v>115</v>
      </c>
      <c r="P349" s="383" t="s">
        <v>72</v>
      </c>
      <c r="Q349" s="497">
        <v>23567.861000000001</v>
      </c>
      <c r="R349" s="497">
        <v>23567.861000000001</v>
      </c>
      <c r="S349" s="497">
        <v>0</v>
      </c>
      <c r="T349" s="496">
        <v>0</v>
      </c>
      <c r="U349" s="496">
        <v>0</v>
      </c>
      <c r="V349" s="496">
        <v>0</v>
      </c>
      <c r="W349" s="496">
        <v>0</v>
      </c>
      <c r="X349" s="496">
        <v>0</v>
      </c>
      <c r="Y349" s="496">
        <v>0</v>
      </c>
      <c r="Z349" s="496">
        <v>0</v>
      </c>
      <c r="AA349" s="496">
        <v>0</v>
      </c>
    </row>
    <row r="350" spans="1:27" ht="15" x14ac:dyDescent="0.2">
      <c r="A350" s="383" t="s">
        <v>132</v>
      </c>
      <c r="B350" s="496">
        <v>2020</v>
      </c>
      <c r="C350" s="496">
        <v>4</v>
      </c>
      <c r="D350" s="496">
        <v>202004</v>
      </c>
      <c r="E350" s="383" t="s">
        <v>112</v>
      </c>
      <c r="F350" s="383" t="s">
        <v>115</v>
      </c>
      <c r="G350" s="383" t="s">
        <v>32</v>
      </c>
      <c r="H350" s="383" t="s">
        <v>33</v>
      </c>
      <c r="I350" s="383" t="s">
        <v>36</v>
      </c>
      <c r="J350" s="383" t="s">
        <v>115</v>
      </c>
      <c r="K350" s="383" t="s">
        <v>113</v>
      </c>
      <c r="L350" s="383" t="s">
        <v>114</v>
      </c>
      <c r="M350" s="496">
        <v>100</v>
      </c>
      <c r="N350" s="383" t="s">
        <v>51</v>
      </c>
      <c r="O350" s="383" t="s">
        <v>115</v>
      </c>
      <c r="P350" s="383" t="s">
        <v>72</v>
      </c>
      <c r="Q350" s="497">
        <v>3090.3679999999999</v>
      </c>
      <c r="R350" s="497">
        <v>3090.3679999999999</v>
      </c>
      <c r="S350" s="497">
        <v>0</v>
      </c>
      <c r="T350" s="496">
        <v>0</v>
      </c>
      <c r="U350" s="496">
        <v>0</v>
      </c>
      <c r="V350" s="496">
        <v>0</v>
      </c>
      <c r="W350" s="496">
        <v>0</v>
      </c>
      <c r="X350" s="496">
        <v>0</v>
      </c>
      <c r="Y350" s="496">
        <v>0</v>
      </c>
      <c r="Z350" s="496">
        <v>0</v>
      </c>
      <c r="AA350" s="496">
        <v>0</v>
      </c>
    </row>
    <row r="351" spans="1:27" ht="15" x14ac:dyDescent="0.2">
      <c r="A351" s="383" t="s">
        <v>132</v>
      </c>
      <c r="B351" s="496">
        <v>2020</v>
      </c>
      <c r="C351" s="496">
        <v>4</v>
      </c>
      <c r="D351" s="496">
        <v>202004</v>
      </c>
      <c r="E351" s="383" t="s">
        <v>112</v>
      </c>
      <c r="F351" s="383" t="s">
        <v>115</v>
      </c>
      <c r="G351" s="383" t="s">
        <v>39</v>
      </c>
      <c r="H351" s="383" t="s">
        <v>40</v>
      </c>
      <c r="I351" s="383" t="s">
        <v>41</v>
      </c>
      <c r="J351" s="383" t="s">
        <v>180</v>
      </c>
      <c r="K351" s="383" t="s">
        <v>181</v>
      </c>
      <c r="L351" s="383" t="s">
        <v>182</v>
      </c>
      <c r="M351" s="496">
        <v>95</v>
      </c>
      <c r="N351" s="383" t="s">
        <v>51</v>
      </c>
      <c r="O351" s="383" t="s">
        <v>115</v>
      </c>
      <c r="P351" s="383" t="s">
        <v>72</v>
      </c>
      <c r="Q351" s="497">
        <v>162.12200000000001</v>
      </c>
      <c r="R351" s="497">
        <v>162.12200000000001</v>
      </c>
      <c r="S351" s="497">
        <v>0</v>
      </c>
      <c r="T351" s="496">
        <v>0</v>
      </c>
      <c r="U351" s="496">
        <v>0</v>
      </c>
      <c r="V351" s="496">
        <v>0</v>
      </c>
      <c r="W351" s="496">
        <v>0</v>
      </c>
      <c r="X351" s="496">
        <v>0</v>
      </c>
      <c r="Y351" s="496">
        <v>0</v>
      </c>
      <c r="Z351" s="496">
        <v>0</v>
      </c>
      <c r="AA351" s="496">
        <v>0</v>
      </c>
    </row>
    <row r="352" spans="1:27" ht="15" x14ac:dyDescent="0.2">
      <c r="A352" s="383" t="s">
        <v>132</v>
      </c>
      <c r="B352" s="496">
        <v>2020</v>
      </c>
      <c r="C352" s="496">
        <v>4</v>
      </c>
      <c r="D352" s="496">
        <v>202004</v>
      </c>
      <c r="E352" s="383" t="s">
        <v>112</v>
      </c>
      <c r="F352" s="383" t="s">
        <v>115</v>
      </c>
      <c r="G352" s="383" t="s">
        <v>39</v>
      </c>
      <c r="H352" s="383" t="s">
        <v>40</v>
      </c>
      <c r="I352" s="383" t="s">
        <v>41</v>
      </c>
      <c r="J352" s="383" t="s">
        <v>183</v>
      </c>
      <c r="K352" s="383" t="s">
        <v>184</v>
      </c>
      <c r="L352" s="383" t="s">
        <v>185</v>
      </c>
      <c r="M352" s="496">
        <v>95</v>
      </c>
      <c r="N352" s="383" t="s">
        <v>51</v>
      </c>
      <c r="O352" s="383" t="s">
        <v>115</v>
      </c>
      <c r="P352" s="383" t="s">
        <v>73</v>
      </c>
      <c r="Q352" s="497">
        <v>-373.49</v>
      </c>
      <c r="R352" s="497">
        <v>-373.49</v>
      </c>
      <c r="S352" s="497">
        <v>0</v>
      </c>
      <c r="T352" s="496">
        <v>0</v>
      </c>
      <c r="U352" s="496">
        <v>0</v>
      </c>
      <c r="V352" s="496">
        <v>0</v>
      </c>
      <c r="W352" s="496">
        <v>0</v>
      </c>
      <c r="X352" s="496">
        <v>0</v>
      </c>
      <c r="Y352" s="496">
        <v>0</v>
      </c>
      <c r="Z352" s="496">
        <v>0</v>
      </c>
      <c r="AA352" s="496">
        <v>0</v>
      </c>
    </row>
    <row r="353" spans="1:27" ht="15" x14ac:dyDescent="0.2">
      <c r="A353" s="383" t="s">
        <v>132</v>
      </c>
      <c r="B353" s="496">
        <v>2020</v>
      </c>
      <c r="C353" s="496">
        <v>4</v>
      </c>
      <c r="D353" s="496">
        <v>202004</v>
      </c>
      <c r="E353" s="383" t="s">
        <v>112</v>
      </c>
      <c r="F353" s="383" t="s">
        <v>115</v>
      </c>
      <c r="G353" s="383" t="s">
        <v>39</v>
      </c>
      <c r="H353" s="383" t="s">
        <v>40</v>
      </c>
      <c r="I353" s="383" t="s">
        <v>41</v>
      </c>
      <c r="J353" s="383" t="s">
        <v>183</v>
      </c>
      <c r="K353" s="383" t="s">
        <v>184</v>
      </c>
      <c r="L353" s="383" t="s">
        <v>185</v>
      </c>
      <c r="M353" s="496">
        <v>95</v>
      </c>
      <c r="N353" s="383" t="s">
        <v>51</v>
      </c>
      <c r="O353" s="383" t="s">
        <v>115</v>
      </c>
      <c r="P353" s="383" t="s">
        <v>74</v>
      </c>
      <c r="Q353" s="497">
        <v>12738.78</v>
      </c>
      <c r="R353" s="497">
        <v>12738.78</v>
      </c>
      <c r="S353" s="497">
        <v>0</v>
      </c>
      <c r="T353" s="496">
        <v>0</v>
      </c>
      <c r="U353" s="496">
        <v>0</v>
      </c>
      <c r="V353" s="496">
        <v>0</v>
      </c>
      <c r="W353" s="496">
        <v>0</v>
      </c>
      <c r="X353" s="496">
        <v>0</v>
      </c>
      <c r="Y353" s="496">
        <v>0</v>
      </c>
      <c r="Z353" s="496">
        <v>0</v>
      </c>
      <c r="AA353" s="496">
        <v>0</v>
      </c>
    </row>
    <row r="354" spans="1:27" ht="15" x14ac:dyDescent="0.2">
      <c r="A354" s="383" t="s">
        <v>132</v>
      </c>
      <c r="B354" s="496">
        <v>2020</v>
      </c>
      <c r="C354" s="496">
        <v>4</v>
      </c>
      <c r="D354" s="496">
        <v>202004</v>
      </c>
      <c r="E354" s="383" t="s">
        <v>112</v>
      </c>
      <c r="F354" s="383" t="s">
        <v>115</v>
      </c>
      <c r="G354" s="383" t="s">
        <v>39</v>
      </c>
      <c r="H354" s="383" t="s">
        <v>40</v>
      </c>
      <c r="I354" s="383" t="s">
        <v>41</v>
      </c>
      <c r="J354" s="383" t="s">
        <v>186</v>
      </c>
      <c r="K354" s="383" t="s">
        <v>187</v>
      </c>
      <c r="L354" s="383" t="s">
        <v>188</v>
      </c>
      <c r="M354" s="496">
        <v>95</v>
      </c>
      <c r="N354" s="383" t="s">
        <v>51</v>
      </c>
      <c r="O354" s="383" t="s">
        <v>115</v>
      </c>
      <c r="P354" s="383" t="s">
        <v>72</v>
      </c>
      <c r="Q354" s="497">
        <v>280.625</v>
      </c>
      <c r="R354" s="497">
        <v>280.625</v>
      </c>
      <c r="S354" s="497">
        <v>0</v>
      </c>
      <c r="T354" s="496">
        <v>0</v>
      </c>
      <c r="U354" s="496">
        <v>0</v>
      </c>
      <c r="V354" s="496">
        <v>0</v>
      </c>
      <c r="W354" s="496">
        <v>0</v>
      </c>
      <c r="X354" s="496">
        <v>0</v>
      </c>
      <c r="Y354" s="496">
        <v>0</v>
      </c>
      <c r="Z354" s="496">
        <v>0</v>
      </c>
      <c r="AA354" s="496">
        <v>0</v>
      </c>
    </row>
    <row r="355" spans="1:27" ht="15" x14ac:dyDescent="0.2">
      <c r="A355" s="383" t="s">
        <v>132</v>
      </c>
      <c r="B355" s="496">
        <v>2020</v>
      </c>
      <c r="C355" s="496">
        <v>4</v>
      </c>
      <c r="D355" s="496">
        <v>202004</v>
      </c>
      <c r="E355" s="383" t="s">
        <v>112</v>
      </c>
      <c r="F355" s="383" t="s">
        <v>115</v>
      </c>
      <c r="G355" s="383" t="s">
        <v>39</v>
      </c>
      <c r="H355" s="383" t="s">
        <v>40</v>
      </c>
      <c r="I355" s="383" t="s">
        <v>41</v>
      </c>
      <c r="J355" s="383" t="s">
        <v>186</v>
      </c>
      <c r="K355" s="383" t="s">
        <v>187</v>
      </c>
      <c r="L355" s="383" t="s">
        <v>188</v>
      </c>
      <c r="M355" s="496">
        <v>95</v>
      </c>
      <c r="N355" s="383" t="s">
        <v>51</v>
      </c>
      <c r="O355" s="383" t="s">
        <v>115</v>
      </c>
      <c r="P355" s="383" t="s">
        <v>73</v>
      </c>
      <c r="Q355" s="497">
        <v>40964.879999999997</v>
      </c>
      <c r="R355" s="497">
        <v>40984.32</v>
      </c>
      <c r="S355" s="497">
        <v>-19.440000000000001</v>
      </c>
      <c r="T355" s="496">
        <v>0</v>
      </c>
      <c r="U355" s="496">
        <v>0</v>
      </c>
      <c r="V355" s="496">
        <v>0</v>
      </c>
      <c r="W355" s="496">
        <v>0</v>
      </c>
      <c r="X355" s="496">
        <v>0</v>
      </c>
      <c r="Y355" s="496">
        <v>0</v>
      </c>
      <c r="Z355" s="496">
        <v>0</v>
      </c>
      <c r="AA355" s="496">
        <v>0</v>
      </c>
    </row>
    <row r="356" spans="1:27" ht="15" x14ac:dyDescent="0.2">
      <c r="A356" s="383" t="s">
        <v>132</v>
      </c>
      <c r="B356" s="496">
        <v>2020</v>
      </c>
      <c r="C356" s="496">
        <v>4</v>
      </c>
      <c r="D356" s="496">
        <v>202004</v>
      </c>
      <c r="E356" s="383" t="s">
        <v>112</v>
      </c>
      <c r="F356" s="383" t="s">
        <v>115</v>
      </c>
      <c r="G356" s="383" t="s">
        <v>39</v>
      </c>
      <c r="H356" s="383" t="s">
        <v>40</v>
      </c>
      <c r="I356" s="383" t="s">
        <v>41</v>
      </c>
      <c r="J356" s="383" t="s">
        <v>189</v>
      </c>
      <c r="K356" s="383" t="s">
        <v>161</v>
      </c>
      <c r="L356" s="383" t="s">
        <v>162</v>
      </c>
      <c r="M356" s="496">
        <v>95</v>
      </c>
      <c r="N356" s="383" t="s">
        <v>51</v>
      </c>
      <c r="O356" s="383" t="s">
        <v>115</v>
      </c>
      <c r="P356" s="383" t="s">
        <v>72</v>
      </c>
      <c r="Q356" s="497">
        <v>1241.498</v>
      </c>
      <c r="R356" s="497">
        <v>1277.1880000000001</v>
      </c>
      <c r="S356" s="497">
        <v>-35.69</v>
      </c>
      <c r="T356" s="496">
        <v>0</v>
      </c>
      <c r="U356" s="496">
        <v>0</v>
      </c>
      <c r="V356" s="496">
        <v>0</v>
      </c>
      <c r="W356" s="496">
        <v>0</v>
      </c>
      <c r="X356" s="496">
        <v>0</v>
      </c>
      <c r="Y356" s="496">
        <v>0</v>
      </c>
      <c r="Z356" s="496">
        <v>0</v>
      </c>
      <c r="AA356" s="496">
        <v>0</v>
      </c>
    </row>
    <row r="357" spans="1:27" ht="15" x14ac:dyDescent="0.2">
      <c r="A357" s="383" t="s">
        <v>132</v>
      </c>
      <c r="B357" s="496">
        <v>2020</v>
      </c>
      <c r="C357" s="496">
        <v>4</v>
      </c>
      <c r="D357" s="496">
        <v>202004</v>
      </c>
      <c r="E357" s="383" t="s">
        <v>112</v>
      </c>
      <c r="F357" s="383" t="s">
        <v>115</v>
      </c>
      <c r="G357" s="383" t="s">
        <v>39</v>
      </c>
      <c r="H357" s="383" t="s">
        <v>40</v>
      </c>
      <c r="I357" s="383" t="s">
        <v>41</v>
      </c>
      <c r="J357" s="383" t="s">
        <v>115</v>
      </c>
      <c r="K357" s="383" t="s">
        <v>190</v>
      </c>
      <c r="L357" s="383" t="s">
        <v>191</v>
      </c>
      <c r="M357" s="496">
        <v>95</v>
      </c>
      <c r="N357" s="383" t="s">
        <v>51</v>
      </c>
      <c r="O357" s="383" t="s">
        <v>115</v>
      </c>
      <c r="P357" s="383" t="s">
        <v>72</v>
      </c>
      <c r="Q357" s="497">
        <v>32711.39</v>
      </c>
      <c r="R357" s="497">
        <v>31411.256000000001</v>
      </c>
      <c r="S357" s="497">
        <v>1300.1199999999999</v>
      </c>
      <c r="T357" s="496">
        <v>0</v>
      </c>
      <c r="U357" s="496">
        <v>0</v>
      </c>
      <c r="V357" s="496">
        <v>0</v>
      </c>
      <c r="W357" s="496">
        <v>0</v>
      </c>
      <c r="X357" s="496">
        <v>0</v>
      </c>
      <c r="Y357" s="496">
        <v>0</v>
      </c>
      <c r="Z357" s="496">
        <v>0</v>
      </c>
      <c r="AA357" s="496">
        <v>0</v>
      </c>
    </row>
    <row r="358" spans="1:27" ht="15" x14ac:dyDescent="0.2">
      <c r="A358" s="383" t="s">
        <v>132</v>
      </c>
      <c r="B358" s="496">
        <v>2020</v>
      </c>
      <c r="C358" s="496">
        <v>4</v>
      </c>
      <c r="D358" s="496">
        <v>202004</v>
      </c>
      <c r="E358" s="383" t="s">
        <v>112</v>
      </c>
      <c r="F358" s="383" t="s">
        <v>115</v>
      </c>
      <c r="G358" s="383" t="s">
        <v>39</v>
      </c>
      <c r="H358" s="383" t="s">
        <v>40</v>
      </c>
      <c r="I358" s="383" t="s">
        <v>41</v>
      </c>
      <c r="J358" s="383" t="s">
        <v>115</v>
      </c>
      <c r="K358" s="383" t="s">
        <v>190</v>
      </c>
      <c r="L358" s="383" t="s">
        <v>191</v>
      </c>
      <c r="M358" s="496">
        <v>95</v>
      </c>
      <c r="N358" s="383" t="s">
        <v>51</v>
      </c>
      <c r="O358" s="383" t="s">
        <v>115</v>
      </c>
      <c r="P358" s="383" t="s">
        <v>73</v>
      </c>
      <c r="Q358" s="497">
        <v>525</v>
      </c>
      <c r="R358" s="497">
        <v>525</v>
      </c>
      <c r="S358" s="497">
        <v>0</v>
      </c>
      <c r="T358" s="496">
        <v>0</v>
      </c>
      <c r="U358" s="496">
        <v>0</v>
      </c>
      <c r="V358" s="496">
        <v>0</v>
      </c>
      <c r="W358" s="496">
        <v>0</v>
      </c>
      <c r="X358" s="496">
        <v>0</v>
      </c>
      <c r="Y358" s="496">
        <v>0</v>
      </c>
      <c r="Z358" s="496">
        <v>0</v>
      </c>
      <c r="AA358" s="496">
        <v>0</v>
      </c>
    </row>
    <row r="359" spans="1:27" ht="15" x14ac:dyDescent="0.2">
      <c r="A359" s="383" t="s">
        <v>132</v>
      </c>
      <c r="B359" s="496">
        <v>2020</v>
      </c>
      <c r="C359" s="496">
        <v>4</v>
      </c>
      <c r="D359" s="496">
        <v>202004</v>
      </c>
      <c r="E359" s="383" t="s">
        <v>112</v>
      </c>
      <c r="F359" s="383" t="s">
        <v>115</v>
      </c>
      <c r="G359" s="383" t="s">
        <v>39</v>
      </c>
      <c r="H359" s="383" t="s">
        <v>40</v>
      </c>
      <c r="I359" s="383" t="s">
        <v>44</v>
      </c>
      <c r="J359" s="383" t="s">
        <v>115</v>
      </c>
      <c r="K359" s="383" t="s">
        <v>165</v>
      </c>
      <c r="L359" s="383" t="s">
        <v>166</v>
      </c>
      <c r="M359" s="496">
        <v>93</v>
      </c>
      <c r="N359" s="383" t="s">
        <v>51</v>
      </c>
      <c r="O359" s="383" t="s">
        <v>115</v>
      </c>
      <c r="P359" s="383" t="s">
        <v>71</v>
      </c>
      <c r="Q359" s="497">
        <v>-2149.5160000000001</v>
      </c>
      <c r="R359" s="497">
        <v>-2181.0259999999998</v>
      </c>
      <c r="S359" s="497">
        <v>31.51</v>
      </c>
      <c r="T359" s="496">
        <v>0</v>
      </c>
      <c r="U359" s="496">
        <v>0</v>
      </c>
      <c r="V359" s="496">
        <v>0</v>
      </c>
      <c r="W359" s="496">
        <v>0</v>
      </c>
      <c r="X359" s="496">
        <v>0</v>
      </c>
      <c r="Y359" s="496">
        <v>0</v>
      </c>
      <c r="Z359" s="496">
        <v>0</v>
      </c>
      <c r="AA359" s="496">
        <v>0</v>
      </c>
    </row>
    <row r="360" spans="1:27" ht="15" x14ac:dyDescent="0.2">
      <c r="A360" s="383" t="s">
        <v>132</v>
      </c>
      <c r="B360" s="496">
        <v>2020</v>
      </c>
      <c r="C360" s="496">
        <v>4</v>
      </c>
      <c r="D360" s="496">
        <v>202004</v>
      </c>
      <c r="E360" s="383" t="s">
        <v>112</v>
      </c>
      <c r="F360" s="383" t="s">
        <v>115</v>
      </c>
      <c r="G360" s="383" t="s">
        <v>39</v>
      </c>
      <c r="H360" s="383" t="s">
        <v>40</v>
      </c>
      <c r="I360" s="383" t="s">
        <v>44</v>
      </c>
      <c r="J360" s="383" t="s">
        <v>115</v>
      </c>
      <c r="K360" s="383" t="s">
        <v>165</v>
      </c>
      <c r="L360" s="383" t="s">
        <v>166</v>
      </c>
      <c r="M360" s="496">
        <v>93</v>
      </c>
      <c r="N360" s="383" t="s">
        <v>51</v>
      </c>
      <c r="O360" s="383" t="s">
        <v>115</v>
      </c>
      <c r="P360" s="383" t="s">
        <v>72</v>
      </c>
      <c r="Q360" s="497">
        <v>15027.516</v>
      </c>
      <c r="R360" s="497">
        <v>14292.096</v>
      </c>
      <c r="S360" s="497">
        <v>735.42</v>
      </c>
      <c r="T360" s="496">
        <v>0</v>
      </c>
      <c r="U360" s="496">
        <v>0</v>
      </c>
      <c r="V360" s="496">
        <v>0</v>
      </c>
      <c r="W360" s="496">
        <v>0</v>
      </c>
      <c r="X360" s="496">
        <v>0</v>
      </c>
      <c r="Y360" s="496">
        <v>0</v>
      </c>
      <c r="Z360" s="496">
        <v>0</v>
      </c>
      <c r="AA360" s="496">
        <v>0</v>
      </c>
    </row>
    <row r="361" spans="1:27" ht="15" x14ac:dyDescent="0.2">
      <c r="A361" s="383" t="s">
        <v>132</v>
      </c>
      <c r="B361" s="496">
        <v>2020</v>
      </c>
      <c r="C361" s="496">
        <v>4</v>
      </c>
      <c r="D361" s="496">
        <v>202004</v>
      </c>
      <c r="E361" s="383" t="s">
        <v>112</v>
      </c>
      <c r="F361" s="383" t="s">
        <v>115</v>
      </c>
      <c r="G361" s="383" t="s">
        <v>39</v>
      </c>
      <c r="H361" s="383" t="s">
        <v>40</v>
      </c>
      <c r="I361" s="383" t="s">
        <v>45</v>
      </c>
      <c r="J361" s="383" t="s">
        <v>115</v>
      </c>
      <c r="K361" s="383" t="s">
        <v>167</v>
      </c>
      <c r="L361" s="383" t="s">
        <v>168</v>
      </c>
      <c r="M361" s="496">
        <v>93</v>
      </c>
      <c r="N361" s="383" t="s">
        <v>51</v>
      </c>
      <c r="O361" s="383" t="s">
        <v>115</v>
      </c>
      <c r="P361" s="383" t="s">
        <v>72</v>
      </c>
      <c r="Q361" s="497">
        <v>-101.12</v>
      </c>
      <c r="R361" s="497">
        <v>-94.03</v>
      </c>
      <c r="S361" s="497">
        <v>-7.08</v>
      </c>
      <c r="T361" s="496">
        <v>0</v>
      </c>
      <c r="U361" s="496">
        <v>0</v>
      </c>
      <c r="V361" s="496">
        <v>0</v>
      </c>
      <c r="W361" s="496">
        <v>0</v>
      </c>
      <c r="X361" s="496">
        <v>0</v>
      </c>
      <c r="Y361" s="496">
        <v>0</v>
      </c>
      <c r="Z361" s="496">
        <v>0</v>
      </c>
      <c r="AA361" s="496">
        <v>0</v>
      </c>
    </row>
    <row r="362" spans="1:27" ht="15" x14ac:dyDescent="0.2">
      <c r="A362" s="383" t="s">
        <v>132</v>
      </c>
      <c r="B362" s="496">
        <v>2020</v>
      </c>
      <c r="C362" s="496">
        <v>5</v>
      </c>
      <c r="D362" s="496">
        <v>202005</v>
      </c>
      <c r="E362" s="383" t="s">
        <v>112</v>
      </c>
      <c r="F362" s="383" t="s">
        <v>115</v>
      </c>
      <c r="G362" s="383" t="s">
        <v>13</v>
      </c>
      <c r="H362" s="383" t="s">
        <v>83</v>
      </c>
      <c r="I362" s="383" t="s">
        <v>15</v>
      </c>
      <c r="J362" s="383" t="s">
        <v>192</v>
      </c>
      <c r="K362" s="383" t="s">
        <v>193</v>
      </c>
      <c r="L362" s="383" t="s">
        <v>194</v>
      </c>
      <c r="M362" s="496">
        <v>75</v>
      </c>
      <c r="N362" s="383" t="s">
        <v>51</v>
      </c>
      <c r="O362" s="383" t="s">
        <v>115</v>
      </c>
      <c r="P362" s="383" t="s">
        <v>74</v>
      </c>
      <c r="Q362" s="497">
        <v>1200</v>
      </c>
      <c r="R362" s="497">
        <v>900</v>
      </c>
      <c r="S362" s="497">
        <v>300</v>
      </c>
      <c r="T362" s="496">
        <v>0</v>
      </c>
      <c r="U362" s="496">
        <v>0</v>
      </c>
      <c r="V362" s="496">
        <v>0</v>
      </c>
      <c r="W362" s="496">
        <v>0</v>
      </c>
      <c r="X362" s="496">
        <v>0</v>
      </c>
      <c r="Y362" s="496">
        <v>0</v>
      </c>
      <c r="Z362" s="496">
        <v>0</v>
      </c>
      <c r="AA362" s="496">
        <v>0</v>
      </c>
    </row>
    <row r="363" spans="1:27" ht="15" x14ac:dyDescent="0.2">
      <c r="A363" s="383" t="s">
        <v>132</v>
      </c>
      <c r="B363" s="496">
        <v>2020</v>
      </c>
      <c r="C363" s="496">
        <v>5</v>
      </c>
      <c r="D363" s="496">
        <v>202005</v>
      </c>
      <c r="E363" s="383" t="s">
        <v>112</v>
      </c>
      <c r="F363" s="383" t="s">
        <v>115</v>
      </c>
      <c r="G363" s="383" t="s">
        <v>13</v>
      </c>
      <c r="H363" s="383" t="s">
        <v>83</v>
      </c>
      <c r="I363" s="383" t="s">
        <v>15</v>
      </c>
      <c r="J363" s="383" t="s">
        <v>115</v>
      </c>
      <c r="K363" s="383" t="s">
        <v>118</v>
      </c>
      <c r="L363" s="383" t="s">
        <v>119</v>
      </c>
      <c r="M363" s="496">
        <v>78</v>
      </c>
      <c r="N363" s="383" t="s">
        <v>51</v>
      </c>
      <c r="O363" s="383" t="s">
        <v>115</v>
      </c>
      <c r="P363" s="383" t="s">
        <v>72</v>
      </c>
      <c r="Q363" s="497">
        <v>68320.436000000002</v>
      </c>
      <c r="R363" s="497">
        <v>67349.846000000005</v>
      </c>
      <c r="S363" s="497">
        <v>970.59</v>
      </c>
      <c r="T363" s="496">
        <v>0</v>
      </c>
      <c r="U363" s="496">
        <v>0</v>
      </c>
      <c r="V363" s="496">
        <v>0</v>
      </c>
      <c r="W363" s="496">
        <v>0</v>
      </c>
      <c r="X363" s="496">
        <v>0</v>
      </c>
      <c r="Y363" s="496">
        <v>0</v>
      </c>
      <c r="Z363" s="496">
        <v>0</v>
      </c>
      <c r="AA363" s="496">
        <v>0</v>
      </c>
    </row>
    <row r="364" spans="1:27" ht="15" x14ac:dyDescent="0.2">
      <c r="A364" s="383" t="s">
        <v>132</v>
      </c>
      <c r="B364" s="496">
        <v>2020</v>
      </c>
      <c r="C364" s="496">
        <v>5</v>
      </c>
      <c r="D364" s="496">
        <v>202005</v>
      </c>
      <c r="E364" s="383" t="s">
        <v>112</v>
      </c>
      <c r="F364" s="383" t="s">
        <v>115</v>
      </c>
      <c r="G364" s="383" t="s">
        <v>13</v>
      </c>
      <c r="H364" s="383" t="s">
        <v>83</v>
      </c>
      <c r="I364" s="383" t="s">
        <v>15</v>
      </c>
      <c r="J364" s="383" t="s">
        <v>115</v>
      </c>
      <c r="K364" s="383" t="s">
        <v>118</v>
      </c>
      <c r="L364" s="383" t="s">
        <v>119</v>
      </c>
      <c r="M364" s="496">
        <v>78</v>
      </c>
      <c r="N364" s="383" t="s">
        <v>51</v>
      </c>
      <c r="O364" s="383" t="s">
        <v>115</v>
      </c>
      <c r="P364" s="383" t="s">
        <v>74</v>
      </c>
      <c r="Q364" s="497">
        <v>140210.54</v>
      </c>
      <c r="R364" s="497">
        <v>113767.66</v>
      </c>
      <c r="S364" s="497">
        <v>26442.880000000001</v>
      </c>
      <c r="T364" s="496">
        <v>0</v>
      </c>
      <c r="U364" s="496">
        <v>0</v>
      </c>
      <c r="V364" s="496">
        <v>0</v>
      </c>
      <c r="W364" s="496">
        <v>0</v>
      </c>
      <c r="X364" s="496">
        <v>0</v>
      </c>
      <c r="Y364" s="496">
        <v>0</v>
      </c>
      <c r="Z364" s="496">
        <v>0</v>
      </c>
      <c r="AA364" s="496">
        <v>0</v>
      </c>
    </row>
    <row r="365" spans="1:27" ht="15" x14ac:dyDescent="0.2">
      <c r="A365" s="383" t="s">
        <v>132</v>
      </c>
      <c r="B365" s="496">
        <v>2020</v>
      </c>
      <c r="C365" s="496">
        <v>5</v>
      </c>
      <c r="D365" s="496">
        <v>202005</v>
      </c>
      <c r="E365" s="383" t="s">
        <v>112</v>
      </c>
      <c r="F365" s="383" t="s">
        <v>115</v>
      </c>
      <c r="G365" s="383" t="s">
        <v>13</v>
      </c>
      <c r="H365" s="383" t="s">
        <v>83</v>
      </c>
      <c r="I365" s="383" t="s">
        <v>15</v>
      </c>
      <c r="J365" s="383" t="s">
        <v>115</v>
      </c>
      <c r="K365" s="383" t="s">
        <v>118</v>
      </c>
      <c r="L365" s="383" t="s">
        <v>119</v>
      </c>
      <c r="M365" s="496">
        <v>78</v>
      </c>
      <c r="N365" s="383" t="s">
        <v>51</v>
      </c>
      <c r="O365" s="383" t="s">
        <v>115</v>
      </c>
      <c r="P365" s="383" t="s">
        <v>77</v>
      </c>
      <c r="Q365" s="497">
        <v>3005.0230000000001</v>
      </c>
      <c r="R365" s="497">
        <v>3005.0230000000001</v>
      </c>
      <c r="S365" s="497">
        <v>0</v>
      </c>
      <c r="T365" s="496">
        <v>0</v>
      </c>
      <c r="U365" s="496">
        <v>0</v>
      </c>
      <c r="V365" s="496">
        <v>0</v>
      </c>
      <c r="W365" s="496">
        <v>0</v>
      </c>
      <c r="X365" s="496">
        <v>0</v>
      </c>
      <c r="Y365" s="496">
        <v>0</v>
      </c>
      <c r="Z365" s="496">
        <v>0</v>
      </c>
      <c r="AA365" s="496">
        <v>0</v>
      </c>
    </row>
    <row r="366" spans="1:27" ht="15" x14ac:dyDescent="0.2">
      <c r="A366" s="383" t="s">
        <v>132</v>
      </c>
      <c r="B366" s="496">
        <v>2020</v>
      </c>
      <c r="C366" s="496">
        <v>5</v>
      </c>
      <c r="D366" s="496">
        <v>202005</v>
      </c>
      <c r="E366" s="383" t="s">
        <v>112</v>
      </c>
      <c r="F366" s="383" t="s">
        <v>115</v>
      </c>
      <c r="G366" s="383" t="s">
        <v>13</v>
      </c>
      <c r="H366" s="383" t="s">
        <v>83</v>
      </c>
      <c r="I366" s="383" t="s">
        <v>16</v>
      </c>
      <c r="J366" s="383" t="s">
        <v>115</v>
      </c>
      <c r="K366" s="383" t="s">
        <v>138</v>
      </c>
      <c r="L366" s="383" t="s">
        <v>139</v>
      </c>
      <c r="M366" s="496">
        <v>90</v>
      </c>
      <c r="N366" s="383" t="s">
        <v>51</v>
      </c>
      <c r="O366" s="383" t="s">
        <v>115</v>
      </c>
      <c r="P366" s="383" t="s">
        <v>72</v>
      </c>
      <c r="Q366" s="497">
        <v>7016.61</v>
      </c>
      <c r="R366" s="497">
        <v>6637.5439999999999</v>
      </c>
      <c r="S366" s="497">
        <v>379.06</v>
      </c>
      <c r="T366" s="496">
        <v>0</v>
      </c>
      <c r="U366" s="496">
        <v>0</v>
      </c>
      <c r="V366" s="496">
        <v>0</v>
      </c>
      <c r="W366" s="496">
        <v>0</v>
      </c>
      <c r="X366" s="496">
        <v>0</v>
      </c>
      <c r="Y366" s="496">
        <v>0</v>
      </c>
      <c r="Z366" s="496">
        <v>0</v>
      </c>
      <c r="AA366" s="496">
        <v>0</v>
      </c>
    </row>
    <row r="367" spans="1:27" ht="15" x14ac:dyDescent="0.2">
      <c r="A367" s="383" t="s">
        <v>132</v>
      </c>
      <c r="B367" s="496">
        <v>2020</v>
      </c>
      <c r="C367" s="496">
        <v>5</v>
      </c>
      <c r="D367" s="496">
        <v>202005</v>
      </c>
      <c r="E367" s="383" t="s">
        <v>112</v>
      </c>
      <c r="F367" s="383" t="s">
        <v>115</v>
      </c>
      <c r="G367" s="383" t="s">
        <v>13</v>
      </c>
      <c r="H367" s="383" t="s">
        <v>83</v>
      </c>
      <c r="I367" s="383" t="s">
        <v>17</v>
      </c>
      <c r="J367" s="383" t="s">
        <v>115</v>
      </c>
      <c r="K367" s="383" t="s">
        <v>140</v>
      </c>
      <c r="L367" s="383" t="s">
        <v>141</v>
      </c>
      <c r="M367" s="496">
        <v>100</v>
      </c>
      <c r="N367" s="383" t="s">
        <v>51</v>
      </c>
      <c r="O367" s="383" t="s">
        <v>115</v>
      </c>
      <c r="P367" s="383" t="s">
        <v>72</v>
      </c>
      <c r="Q367" s="497">
        <v>21710.293000000001</v>
      </c>
      <c r="R367" s="497">
        <v>21710.293000000001</v>
      </c>
      <c r="S367" s="497">
        <v>0</v>
      </c>
      <c r="T367" s="496">
        <v>0</v>
      </c>
      <c r="U367" s="496">
        <v>0</v>
      </c>
      <c r="V367" s="496">
        <v>0</v>
      </c>
      <c r="W367" s="496">
        <v>0</v>
      </c>
      <c r="X367" s="496">
        <v>0</v>
      </c>
      <c r="Y367" s="496">
        <v>0</v>
      </c>
      <c r="Z367" s="496">
        <v>0</v>
      </c>
      <c r="AA367" s="496">
        <v>0</v>
      </c>
    </row>
    <row r="368" spans="1:27" ht="15" x14ac:dyDescent="0.2">
      <c r="A368" s="383" t="s">
        <v>132</v>
      </c>
      <c r="B368" s="496">
        <v>2020</v>
      </c>
      <c r="C368" s="496">
        <v>5</v>
      </c>
      <c r="D368" s="496">
        <v>202005</v>
      </c>
      <c r="E368" s="383" t="s">
        <v>112</v>
      </c>
      <c r="F368" s="383" t="s">
        <v>115</v>
      </c>
      <c r="G368" s="383" t="s">
        <v>13</v>
      </c>
      <c r="H368" s="383" t="s">
        <v>83</v>
      </c>
      <c r="I368" s="383" t="s">
        <v>17</v>
      </c>
      <c r="J368" s="383" t="s">
        <v>115</v>
      </c>
      <c r="K368" s="383" t="s">
        <v>140</v>
      </c>
      <c r="L368" s="383" t="s">
        <v>141</v>
      </c>
      <c r="M368" s="496">
        <v>100</v>
      </c>
      <c r="N368" s="383" t="s">
        <v>51</v>
      </c>
      <c r="O368" s="383" t="s">
        <v>115</v>
      </c>
      <c r="P368" s="383" t="s">
        <v>73</v>
      </c>
      <c r="Q368" s="497">
        <v>340</v>
      </c>
      <c r="R368" s="497">
        <v>340</v>
      </c>
      <c r="S368" s="497">
        <v>0</v>
      </c>
      <c r="T368" s="496">
        <v>0</v>
      </c>
      <c r="U368" s="496">
        <v>0</v>
      </c>
      <c r="V368" s="496">
        <v>0</v>
      </c>
      <c r="W368" s="496">
        <v>0</v>
      </c>
      <c r="X368" s="496">
        <v>0</v>
      </c>
      <c r="Y368" s="496">
        <v>0</v>
      </c>
      <c r="Z368" s="496">
        <v>0</v>
      </c>
      <c r="AA368" s="496">
        <v>0</v>
      </c>
    </row>
    <row r="369" spans="1:27" ht="15" x14ac:dyDescent="0.2">
      <c r="A369" s="383" t="s">
        <v>132</v>
      </c>
      <c r="B369" s="496">
        <v>2020</v>
      </c>
      <c r="C369" s="496">
        <v>5</v>
      </c>
      <c r="D369" s="496">
        <v>202005</v>
      </c>
      <c r="E369" s="383" t="s">
        <v>112</v>
      </c>
      <c r="F369" s="383" t="s">
        <v>115</v>
      </c>
      <c r="G369" s="383" t="s">
        <v>13</v>
      </c>
      <c r="H369" s="383" t="s">
        <v>83</v>
      </c>
      <c r="I369" s="383" t="s">
        <v>17</v>
      </c>
      <c r="J369" s="383" t="s">
        <v>115</v>
      </c>
      <c r="K369" s="383" t="s">
        <v>140</v>
      </c>
      <c r="L369" s="383" t="s">
        <v>141</v>
      </c>
      <c r="M369" s="496">
        <v>100</v>
      </c>
      <c r="N369" s="383" t="s">
        <v>51</v>
      </c>
      <c r="O369" s="383" t="s">
        <v>115</v>
      </c>
      <c r="P369" s="383" t="s">
        <v>76</v>
      </c>
      <c r="Q369" s="497">
        <v>86629.25</v>
      </c>
      <c r="R369" s="497">
        <v>86629.25</v>
      </c>
      <c r="S369" s="497">
        <v>0</v>
      </c>
      <c r="T369" s="496">
        <v>0</v>
      </c>
      <c r="U369" s="496">
        <v>0</v>
      </c>
      <c r="V369" s="496">
        <v>0</v>
      </c>
      <c r="W369" s="496">
        <v>0</v>
      </c>
      <c r="X369" s="496">
        <v>0</v>
      </c>
      <c r="Y369" s="496">
        <v>0</v>
      </c>
      <c r="Z369" s="496">
        <v>0</v>
      </c>
      <c r="AA369" s="496">
        <v>0</v>
      </c>
    </row>
    <row r="370" spans="1:27" ht="15" x14ac:dyDescent="0.2">
      <c r="A370" s="383" t="s">
        <v>132</v>
      </c>
      <c r="B370" s="496">
        <v>2020</v>
      </c>
      <c r="C370" s="496">
        <v>5</v>
      </c>
      <c r="D370" s="496">
        <v>202005</v>
      </c>
      <c r="E370" s="383" t="s">
        <v>112</v>
      </c>
      <c r="F370" s="383" t="s">
        <v>115</v>
      </c>
      <c r="G370" s="383" t="s">
        <v>13</v>
      </c>
      <c r="H370" s="383" t="s">
        <v>83</v>
      </c>
      <c r="I370" s="383" t="s">
        <v>17</v>
      </c>
      <c r="J370" s="383" t="s">
        <v>115</v>
      </c>
      <c r="K370" s="383" t="s">
        <v>140</v>
      </c>
      <c r="L370" s="383" t="s">
        <v>141</v>
      </c>
      <c r="M370" s="496">
        <v>100</v>
      </c>
      <c r="N370" s="383" t="s">
        <v>51</v>
      </c>
      <c r="O370" s="383" t="s">
        <v>115</v>
      </c>
      <c r="P370" s="383" t="s">
        <v>77</v>
      </c>
      <c r="Q370" s="497">
        <v>9999</v>
      </c>
      <c r="R370" s="497">
        <v>9999</v>
      </c>
      <c r="S370" s="497">
        <v>0</v>
      </c>
      <c r="T370" s="496">
        <v>0</v>
      </c>
      <c r="U370" s="496">
        <v>0</v>
      </c>
      <c r="V370" s="496">
        <v>0</v>
      </c>
      <c r="W370" s="496">
        <v>0</v>
      </c>
      <c r="X370" s="496">
        <v>0</v>
      </c>
      <c r="Y370" s="496">
        <v>0</v>
      </c>
      <c r="Z370" s="496">
        <v>0</v>
      </c>
      <c r="AA370" s="496">
        <v>0</v>
      </c>
    </row>
    <row r="371" spans="1:27" ht="15" x14ac:dyDescent="0.2">
      <c r="A371" s="383" t="s">
        <v>132</v>
      </c>
      <c r="B371" s="496">
        <v>2020</v>
      </c>
      <c r="C371" s="496">
        <v>5</v>
      </c>
      <c r="D371" s="496">
        <v>202005</v>
      </c>
      <c r="E371" s="383" t="s">
        <v>112</v>
      </c>
      <c r="F371" s="383" t="s">
        <v>115</v>
      </c>
      <c r="G371" s="383" t="s">
        <v>13</v>
      </c>
      <c r="H371" s="383" t="s">
        <v>83</v>
      </c>
      <c r="I371" s="383" t="s">
        <v>18</v>
      </c>
      <c r="J371" s="383" t="s">
        <v>115</v>
      </c>
      <c r="K371" s="383" t="s">
        <v>142</v>
      </c>
      <c r="L371" s="383" t="s">
        <v>143</v>
      </c>
      <c r="M371" s="496">
        <v>100</v>
      </c>
      <c r="N371" s="383" t="s">
        <v>51</v>
      </c>
      <c r="O371" s="383" t="s">
        <v>115</v>
      </c>
      <c r="P371" s="383" t="s">
        <v>72</v>
      </c>
      <c r="Q371" s="497">
        <v>1006.905</v>
      </c>
      <c r="R371" s="497">
        <v>1006.905</v>
      </c>
      <c r="S371" s="497">
        <v>0</v>
      </c>
      <c r="T371" s="496">
        <v>0</v>
      </c>
      <c r="U371" s="496">
        <v>0</v>
      </c>
      <c r="V371" s="496">
        <v>0</v>
      </c>
      <c r="W371" s="496">
        <v>0</v>
      </c>
      <c r="X371" s="496">
        <v>0</v>
      </c>
      <c r="Y371" s="496">
        <v>0</v>
      </c>
      <c r="Z371" s="496">
        <v>0</v>
      </c>
      <c r="AA371" s="496">
        <v>0</v>
      </c>
    </row>
    <row r="372" spans="1:27" ht="15" x14ac:dyDescent="0.2">
      <c r="A372" s="383" t="s">
        <v>132</v>
      </c>
      <c r="B372" s="496">
        <v>2020</v>
      </c>
      <c r="C372" s="496">
        <v>5</v>
      </c>
      <c r="D372" s="496">
        <v>202005</v>
      </c>
      <c r="E372" s="383" t="s">
        <v>112</v>
      </c>
      <c r="F372" s="383" t="s">
        <v>115</v>
      </c>
      <c r="G372" s="383" t="s">
        <v>13</v>
      </c>
      <c r="H372" s="383" t="s">
        <v>83</v>
      </c>
      <c r="I372" s="383" t="s">
        <v>18</v>
      </c>
      <c r="J372" s="383" t="s">
        <v>115</v>
      </c>
      <c r="K372" s="383" t="s">
        <v>142</v>
      </c>
      <c r="L372" s="383" t="s">
        <v>143</v>
      </c>
      <c r="M372" s="496">
        <v>100</v>
      </c>
      <c r="N372" s="383" t="s">
        <v>51</v>
      </c>
      <c r="O372" s="383" t="s">
        <v>115</v>
      </c>
      <c r="P372" s="383" t="s">
        <v>74</v>
      </c>
      <c r="Q372" s="497">
        <v>10759</v>
      </c>
      <c r="R372" s="497">
        <v>10759</v>
      </c>
      <c r="S372" s="497">
        <v>0</v>
      </c>
      <c r="T372" s="496">
        <v>0</v>
      </c>
      <c r="U372" s="496">
        <v>0</v>
      </c>
      <c r="V372" s="496">
        <v>0</v>
      </c>
      <c r="W372" s="496">
        <v>0</v>
      </c>
      <c r="X372" s="496">
        <v>0</v>
      </c>
      <c r="Y372" s="496">
        <v>0</v>
      </c>
      <c r="Z372" s="496">
        <v>0</v>
      </c>
      <c r="AA372" s="496">
        <v>0</v>
      </c>
    </row>
    <row r="373" spans="1:27" ht="15" x14ac:dyDescent="0.2">
      <c r="A373" s="383" t="s">
        <v>132</v>
      </c>
      <c r="B373" s="496">
        <v>2020</v>
      </c>
      <c r="C373" s="496">
        <v>5</v>
      </c>
      <c r="D373" s="496">
        <v>202005</v>
      </c>
      <c r="E373" s="383" t="s">
        <v>112</v>
      </c>
      <c r="F373" s="383" t="s">
        <v>115</v>
      </c>
      <c r="G373" s="383" t="s">
        <v>13</v>
      </c>
      <c r="H373" s="383" t="s">
        <v>83</v>
      </c>
      <c r="I373" s="383" t="s">
        <v>18</v>
      </c>
      <c r="J373" s="383" t="s">
        <v>115</v>
      </c>
      <c r="K373" s="383" t="s">
        <v>142</v>
      </c>
      <c r="L373" s="383" t="s">
        <v>143</v>
      </c>
      <c r="M373" s="496">
        <v>100</v>
      </c>
      <c r="N373" s="383" t="s">
        <v>51</v>
      </c>
      <c r="O373" s="383" t="s">
        <v>115</v>
      </c>
      <c r="P373" s="383" t="s">
        <v>76</v>
      </c>
      <c r="Q373" s="497">
        <v>20751.580000000002</v>
      </c>
      <c r="R373" s="497">
        <v>20751.580000000002</v>
      </c>
      <c r="S373" s="497">
        <v>0</v>
      </c>
      <c r="T373" s="496">
        <v>0</v>
      </c>
      <c r="U373" s="496">
        <v>0</v>
      </c>
      <c r="V373" s="496">
        <v>0</v>
      </c>
      <c r="W373" s="496">
        <v>0</v>
      </c>
      <c r="X373" s="496">
        <v>0</v>
      </c>
      <c r="Y373" s="496">
        <v>0</v>
      </c>
      <c r="Z373" s="496">
        <v>0</v>
      </c>
      <c r="AA373" s="496">
        <v>0</v>
      </c>
    </row>
    <row r="374" spans="1:27" ht="15" x14ac:dyDescent="0.2">
      <c r="A374" s="383" t="s">
        <v>132</v>
      </c>
      <c r="B374" s="496">
        <v>2020</v>
      </c>
      <c r="C374" s="496">
        <v>5</v>
      </c>
      <c r="D374" s="496">
        <v>202005</v>
      </c>
      <c r="E374" s="383" t="s">
        <v>112</v>
      </c>
      <c r="F374" s="383" t="s">
        <v>115</v>
      </c>
      <c r="G374" s="383" t="s">
        <v>13</v>
      </c>
      <c r="H374" s="383" t="s">
        <v>83</v>
      </c>
      <c r="I374" s="383" t="s">
        <v>19</v>
      </c>
      <c r="J374" s="383" t="s">
        <v>169</v>
      </c>
      <c r="K374" s="383" t="s">
        <v>144</v>
      </c>
      <c r="L374" s="383" t="s">
        <v>145</v>
      </c>
      <c r="M374" s="496">
        <v>95</v>
      </c>
      <c r="N374" s="383" t="s">
        <v>51</v>
      </c>
      <c r="O374" s="383" t="s">
        <v>115</v>
      </c>
      <c r="P374" s="383" t="s">
        <v>72</v>
      </c>
      <c r="Q374" s="497">
        <v>111387.476</v>
      </c>
      <c r="R374" s="497">
        <v>104970.97100000001</v>
      </c>
      <c r="S374" s="497">
        <v>6416.51</v>
      </c>
      <c r="T374" s="496">
        <v>0</v>
      </c>
      <c r="U374" s="496">
        <v>0</v>
      </c>
      <c r="V374" s="496">
        <v>0</v>
      </c>
      <c r="W374" s="496">
        <v>0</v>
      </c>
      <c r="X374" s="496">
        <v>0</v>
      </c>
      <c r="Y374" s="496">
        <v>0</v>
      </c>
      <c r="Z374" s="496">
        <v>0</v>
      </c>
      <c r="AA374" s="496">
        <v>0</v>
      </c>
    </row>
    <row r="375" spans="1:27" ht="15" x14ac:dyDescent="0.2">
      <c r="A375" s="383" t="s">
        <v>132</v>
      </c>
      <c r="B375" s="496">
        <v>2020</v>
      </c>
      <c r="C375" s="496">
        <v>5</v>
      </c>
      <c r="D375" s="496">
        <v>202005</v>
      </c>
      <c r="E375" s="383" t="s">
        <v>112</v>
      </c>
      <c r="F375" s="383" t="s">
        <v>115</v>
      </c>
      <c r="G375" s="383" t="s">
        <v>13</v>
      </c>
      <c r="H375" s="383" t="s">
        <v>83</v>
      </c>
      <c r="I375" s="383" t="s">
        <v>20</v>
      </c>
      <c r="J375" s="383" t="s">
        <v>115</v>
      </c>
      <c r="K375" s="383" t="s">
        <v>146</v>
      </c>
      <c r="L375" s="383" t="s">
        <v>147</v>
      </c>
      <c r="M375" s="496">
        <v>14</v>
      </c>
      <c r="N375" s="383" t="s">
        <v>51</v>
      </c>
      <c r="O375" s="383" t="s">
        <v>115</v>
      </c>
      <c r="P375" s="383" t="s">
        <v>72</v>
      </c>
      <c r="Q375" s="497">
        <v>119721.007</v>
      </c>
      <c r="R375" s="497">
        <v>17187.812000000002</v>
      </c>
      <c r="S375" s="497">
        <v>102533.194</v>
      </c>
      <c r="T375" s="496">
        <v>0</v>
      </c>
      <c r="U375" s="496">
        <v>0</v>
      </c>
      <c r="V375" s="496">
        <v>0</v>
      </c>
      <c r="W375" s="496">
        <v>0</v>
      </c>
      <c r="X375" s="496">
        <v>0</v>
      </c>
      <c r="Y375" s="496">
        <v>0</v>
      </c>
      <c r="Z375" s="496">
        <v>0</v>
      </c>
      <c r="AA375" s="496">
        <v>0</v>
      </c>
    </row>
    <row r="376" spans="1:27" ht="15" x14ac:dyDescent="0.2">
      <c r="A376" s="383" t="s">
        <v>132</v>
      </c>
      <c r="B376" s="496">
        <v>2020</v>
      </c>
      <c r="C376" s="496">
        <v>5</v>
      </c>
      <c r="D376" s="496">
        <v>202005</v>
      </c>
      <c r="E376" s="383" t="s">
        <v>112</v>
      </c>
      <c r="F376" s="383" t="s">
        <v>115</v>
      </c>
      <c r="G376" s="383" t="s">
        <v>13</v>
      </c>
      <c r="H376" s="383" t="s">
        <v>83</v>
      </c>
      <c r="I376" s="383" t="s">
        <v>20</v>
      </c>
      <c r="J376" s="383" t="s">
        <v>115</v>
      </c>
      <c r="K376" s="383" t="s">
        <v>146</v>
      </c>
      <c r="L376" s="383" t="s">
        <v>147</v>
      </c>
      <c r="M376" s="496">
        <v>14</v>
      </c>
      <c r="N376" s="383" t="s">
        <v>51</v>
      </c>
      <c r="O376" s="383" t="s">
        <v>115</v>
      </c>
      <c r="P376" s="383" t="s">
        <v>76</v>
      </c>
      <c r="Q376" s="497">
        <v>786391.5</v>
      </c>
      <c r="R376" s="497">
        <v>106269</v>
      </c>
      <c r="S376" s="497">
        <v>680122.5</v>
      </c>
      <c r="T376" s="496">
        <v>0</v>
      </c>
      <c r="U376" s="496">
        <v>0</v>
      </c>
      <c r="V376" s="496">
        <v>0</v>
      </c>
      <c r="W376" s="496">
        <v>0</v>
      </c>
      <c r="X376" s="496">
        <v>0</v>
      </c>
      <c r="Y376" s="496">
        <v>0</v>
      </c>
      <c r="Z376" s="496">
        <v>0</v>
      </c>
      <c r="AA376" s="496">
        <v>0</v>
      </c>
    </row>
    <row r="377" spans="1:27" ht="15" x14ac:dyDescent="0.2">
      <c r="A377" s="383" t="s">
        <v>132</v>
      </c>
      <c r="B377" s="496">
        <v>2020</v>
      </c>
      <c r="C377" s="496">
        <v>5</v>
      </c>
      <c r="D377" s="496">
        <v>202005</v>
      </c>
      <c r="E377" s="383" t="s">
        <v>112</v>
      </c>
      <c r="F377" s="383" t="s">
        <v>115</v>
      </c>
      <c r="G377" s="383" t="s">
        <v>13</v>
      </c>
      <c r="H377" s="383" t="s">
        <v>83</v>
      </c>
      <c r="I377" s="383" t="s">
        <v>20</v>
      </c>
      <c r="J377" s="383" t="s">
        <v>115</v>
      </c>
      <c r="K377" s="383" t="s">
        <v>146</v>
      </c>
      <c r="L377" s="383" t="s">
        <v>147</v>
      </c>
      <c r="M377" s="496">
        <v>14</v>
      </c>
      <c r="N377" s="383" t="s">
        <v>51</v>
      </c>
      <c r="O377" s="383" t="s">
        <v>115</v>
      </c>
      <c r="P377" s="383" t="s">
        <v>77</v>
      </c>
      <c r="Q377" s="497">
        <v>892.12300000000005</v>
      </c>
      <c r="R377" s="497">
        <v>124.89</v>
      </c>
      <c r="S377" s="497">
        <v>767.24</v>
      </c>
      <c r="T377" s="496">
        <v>0</v>
      </c>
      <c r="U377" s="496">
        <v>0</v>
      </c>
      <c r="V377" s="496">
        <v>0</v>
      </c>
      <c r="W377" s="496">
        <v>0</v>
      </c>
      <c r="X377" s="496">
        <v>0</v>
      </c>
      <c r="Y377" s="496">
        <v>0</v>
      </c>
      <c r="Z377" s="496">
        <v>0</v>
      </c>
      <c r="AA377" s="496">
        <v>0</v>
      </c>
    </row>
    <row r="378" spans="1:27" ht="15" x14ac:dyDescent="0.2">
      <c r="A378" s="383" t="s">
        <v>132</v>
      </c>
      <c r="B378" s="496">
        <v>2020</v>
      </c>
      <c r="C378" s="496">
        <v>5</v>
      </c>
      <c r="D378" s="496">
        <v>202005</v>
      </c>
      <c r="E378" s="383" t="s">
        <v>112</v>
      </c>
      <c r="F378" s="383" t="s">
        <v>115</v>
      </c>
      <c r="G378" s="383" t="s">
        <v>13</v>
      </c>
      <c r="H378" s="383" t="s">
        <v>83</v>
      </c>
      <c r="I378" s="383" t="s">
        <v>21</v>
      </c>
      <c r="J378" s="383" t="s">
        <v>115</v>
      </c>
      <c r="K378" s="383" t="s">
        <v>148</v>
      </c>
      <c r="L378" s="383" t="s">
        <v>149</v>
      </c>
      <c r="M378" s="496">
        <v>88</v>
      </c>
      <c r="N378" s="383" t="s">
        <v>51</v>
      </c>
      <c r="O378" s="383" t="s">
        <v>115</v>
      </c>
      <c r="P378" s="383" t="s">
        <v>72</v>
      </c>
      <c r="Q378" s="497">
        <v>15521.441000000001</v>
      </c>
      <c r="R378" s="497">
        <v>14026.941000000001</v>
      </c>
      <c r="S378" s="497">
        <v>1494.5</v>
      </c>
      <c r="T378" s="496">
        <v>0</v>
      </c>
      <c r="U378" s="496">
        <v>0</v>
      </c>
      <c r="V378" s="496">
        <v>0</v>
      </c>
      <c r="W378" s="496">
        <v>0</v>
      </c>
      <c r="X378" s="496">
        <v>0</v>
      </c>
      <c r="Y378" s="496">
        <v>0</v>
      </c>
      <c r="Z378" s="496">
        <v>0</v>
      </c>
      <c r="AA378" s="496">
        <v>0</v>
      </c>
    </row>
    <row r="379" spans="1:27" ht="15" x14ac:dyDescent="0.2">
      <c r="A379" s="383" t="s">
        <v>132</v>
      </c>
      <c r="B379" s="496">
        <v>2020</v>
      </c>
      <c r="C379" s="496">
        <v>5</v>
      </c>
      <c r="D379" s="496">
        <v>202005</v>
      </c>
      <c r="E379" s="383" t="s">
        <v>112</v>
      </c>
      <c r="F379" s="383" t="s">
        <v>115</v>
      </c>
      <c r="G379" s="383" t="s">
        <v>13</v>
      </c>
      <c r="H379" s="383" t="s">
        <v>83</v>
      </c>
      <c r="I379" s="383" t="s">
        <v>22</v>
      </c>
      <c r="J379" s="383" t="s">
        <v>115</v>
      </c>
      <c r="K379" s="383" t="s">
        <v>150</v>
      </c>
      <c r="L379" s="383" t="s">
        <v>151</v>
      </c>
      <c r="M379" s="496">
        <v>68</v>
      </c>
      <c r="N379" s="383" t="s">
        <v>51</v>
      </c>
      <c r="O379" s="383" t="s">
        <v>115</v>
      </c>
      <c r="P379" s="383" t="s">
        <v>72</v>
      </c>
      <c r="Q379" s="497">
        <v>-107.47799999999999</v>
      </c>
      <c r="R379" s="497">
        <v>-110.49</v>
      </c>
      <c r="S379" s="497">
        <v>3.01</v>
      </c>
      <c r="T379" s="496">
        <v>0</v>
      </c>
      <c r="U379" s="496">
        <v>0</v>
      </c>
      <c r="V379" s="496">
        <v>0</v>
      </c>
      <c r="W379" s="496">
        <v>0</v>
      </c>
      <c r="X379" s="496">
        <v>0</v>
      </c>
      <c r="Y379" s="496">
        <v>0</v>
      </c>
      <c r="Z379" s="496">
        <v>0</v>
      </c>
      <c r="AA379" s="496">
        <v>0</v>
      </c>
    </row>
    <row r="380" spans="1:27" ht="15" x14ac:dyDescent="0.2">
      <c r="A380" s="383" t="s">
        <v>132</v>
      </c>
      <c r="B380" s="496">
        <v>2020</v>
      </c>
      <c r="C380" s="496">
        <v>5</v>
      </c>
      <c r="D380" s="496">
        <v>202005</v>
      </c>
      <c r="E380" s="383" t="s">
        <v>112</v>
      </c>
      <c r="F380" s="383" t="s">
        <v>115</v>
      </c>
      <c r="G380" s="383" t="s">
        <v>13</v>
      </c>
      <c r="H380" s="383" t="s">
        <v>84</v>
      </c>
      <c r="I380" s="383" t="s">
        <v>25</v>
      </c>
      <c r="J380" s="383" t="s">
        <v>115</v>
      </c>
      <c r="K380" s="383" t="s">
        <v>152</v>
      </c>
      <c r="L380" s="383" t="s">
        <v>153</v>
      </c>
      <c r="M380" s="496">
        <v>95</v>
      </c>
      <c r="N380" s="383" t="s">
        <v>51</v>
      </c>
      <c r="O380" s="383" t="s">
        <v>115</v>
      </c>
      <c r="P380" s="383" t="s">
        <v>71</v>
      </c>
      <c r="Q380" s="497">
        <v>106.191</v>
      </c>
      <c r="R380" s="497">
        <v>100.88</v>
      </c>
      <c r="S380" s="497">
        <v>5.31</v>
      </c>
      <c r="T380" s="496">
        <v>0</v>
      </c>
      <c r="U380" s="496">
        <v>0</v>
      </c>
      <c r="V380" s="496">
        <v>0</v>
      </c>
      <c r="W380" s="496">
        <v>0</v>
      </c>
      <c r="X380" s="496">
        <v>0</v>
      </c>
      <c r="Y380" s="496">
        <v>0</v>
      </c>
      <c r="Z380" s="496">
        <v>0</v>
      </c>
      <c r="AA380" s="496">
        <v>0</v>
      </c>
    </row>
    <row r="381" spans="1:27" ht="15" x14ac:dyDescent="0.2">
      <c r="A381" s="383" t="s">
        <v>132</v>
      </c>
      <c r="B381" s="496">
        <v>2020</v>
      </c>
      <c r="C381" s="496">
        <v>5</v>
      </c>
      <c r="D381" s="496">
        <v>202005</v>
      </c>
      <c r="E381" s="383" t="s">
        <v>112</v>
      </c>
      <c r="F381" s="383" t="s">
        <v>115</v>
      </c>
      <c r="G381" s="383" t="s">
        <v>13</v>
      </c>
      <c r="H381" s="383" t="s">
        <v>84</v>
      </c>
      <c r="I381" s="383" t="s">
        <v>25</v>
      </c>
      <c r="J381" s="383" t="s">
        <v>115</v>
      </c>
      <c r="K381" s="383" t="s">
        <v>152</v>
      </c>
      <c r="L381" s="383" t="s">
        <v>153</v>
      </c>
      <c r="M381" s="496">
        <v>95</v>
      </c>
      <c r="N381" s="383" t="s">
        <v>51</v>
      </c>
      <c r="O381" s="383" t="s">
        <v>115</v>
      </c>
      <c r="P381" s="383" t="s">
        <v>72</v>
      </c>
      <c r="Q381" s="497">
        <v>53421.411</v>
      </c>
      <c r="R381" s="497">
        <v>53446.800999999999</v>
      </c>
      <c r="S381" s="497">
        <v>-25.39</v>
      </c>
      <c r="T381" s="496">
        <v>0</v>
      </c>
      <c r="U381" s="496">
        <v>0</v>
      </c>
      <c r="V381" s="496">
        <v>0</v>
      </c>
      <c r="W381" s="496">
        <v>0</v>
      </c>
      <c r="X381" s="496">
        <v>0</v>
      </c>
      <c r="Y381" s="496">
        <v>0</v>
      </c>
      <c r="Z381" s="496">
        <v>0</v>
      </c>
      <c r="AA381" s="496">
        <v>0</v>
      </c>
    </row>
    <row r="382" spans="1:27" ht="15" x14ac:dyDescent="0.2">
      <c r="A382" s="383" t="s">
        <v>132</v>
      </c>
      <c r="B382" s="496">
        <v>2020</v>
      </c>
      <c r="C382" s="496">
        <v>5</v>
      </c>
      <c r="D382" s="496">
        <v>202005</v>
      </c>
      <c r="E382" s="383" t="s">
        <v>112</v>
      </c>
      <c r="F382" s="383" t="s">
        <v>115</v>
      </c>
      <c r="G382" s="383" t="s">
        <v>13</v>
      </c>
      <c r="H382" s="383" t="s">
        <v>84</v>
      </c>
      <c r="I382" s="383" t="s">
        <v>25</v>
      </c>
      <c r="J382" s="383" t="s">
        <v>115</v>
      </c>
      <c r="K382" s="383" t="s">
        <v>152</v>
      </c>
      <c r="L382" s="383" t="s">
        <v>153</v>
      </c>
      <c r="M382" s="496">
        <v>95</v>
      </c>
      <c r="N382" s="383" t="s">
        <v>51</v>
      </c>
      <c r="O382" s="383" t="s">
        <v>115</v>
      </c>
      <c r="P382" s="383" t="s">
        <v>74</v>
      </c>
      <c r="Q382" s="497">
        <v>166243.45000000001</v>
      </c>
      <c r="R382" s="497">
        <v>165183.45000000001</v>
      </c>
      <c r="S382" s="497">
        <v>1060</v>
      </c>
      <c r="T382" s="496">
        <v>0</v>
      </c>
      <c r="U382" s="496">
        <v>0</v>
      </c>
      <c r="V382" s="496">
        <v>0</v>
      </c>
      <c r="W382" s="496">
        <v>0</v>
      </c>
      <c r="X382" s="496">
        <v>0</v>
      </c>
      <c r="Y382" s="496">
        <v>0</v>
      </c>
      <c r="Z382" s="496">
        <v>0</v>
      </c>
      <c r="AA382" s="496">
        <v>0</v>
      </c>
    </row>
    <row r="383" spans="1:27" ht="15" x14ac:dyDescent="0.2">
      <c r="A383" s="383" t="s">
        <v>132</v>
      </c>
      <c r="B383" s="496">
        <v>2020</v>
      </c>
      <c r="C383" s="496">
        <v>5</v>
      </c>
      <c r="D383" s="496">
        <v>202005</v>
      </c>
      <c r="E383" s="383" t="s">
        <v>112</v>
      </c>
      <c r="F383" s="383" t="s">
        <v>115</v>
      </c>
      <c r="G383" s="383" t="s">
        <v>13</v>
      </c>
      <c r="H383" s="383" t="s">
        <v>84</v>
      </c>
      <c r="I383" s="383" t="s">
        <v>25</v>
      </c>
      <c r="J383" s="383" t="s">
        <v>115</v>
      </c>
      <c r="K383" s="383" t="s">
        <v>152</v>
      </c>
      <c r="L383" s="383" t="s">
        <v>153</v>
      </c>
      <c r="M383" s="496">
        <v>95</v>
      </c>
      <c r="N383" s="383" t="s">
        <v>51</v>
      </c>
      <c r="O383" s="383" t="s">
        <v>115</v>
      </c>
      <c r="P383" s="383" t="s">
        <v>77</v>
      </c>
      <c r="Q383" s="497">
        <v>408.02300000000002</v>
      </c>
      <c r="R383" s="497">
        <v>408.02300000000002</v>
      </c>
      <c r="S383" s="497">
        <v>0</v>
      </c>
      <c r="T383" s="496">
        <v>0</v>
      </c>
      <c r="U383" s="496">
        <v>0</v>
      </c>
      <c r="V383" s="496">
        <v>0</v>
      </c>
      <c r="W383" s="496">
        <v>0</v>
      </c>
      <c r="X383" s="496">
        <v>0</v>
      </c>
      <c r="Y383" s="496">
        <v>0</v>
      </c>
      <c r="Z383" s="496">
        <v>0</v>
      </c>
      <c r="AA383" s="496">
        <v>0</v>
      </c>
    </row>
    <row r="384" spans="1:27" ht="15" x14ac:dyDescent="0.2">
      <c r="A384" s="383" t="s">
        <v>132</v>
      </c>
      <c r="B384" s="496">
        <v>2020</v>
      </c>
      <c r="C384" s="496">
        <v>5</v>
      </c>
      <c r="D384" s="496">
        <v>202005</v>
      </c>
      <c r="E384" s="383" t="s">
        <v>112</v>
      </c>
      <c r="F384" s="383" t="s">
        <v>115</v>
      </c>
      <c r="G384" s="383" t="s">
        <v>13</v>
      </c>
      <c r="H384" s="383" t="s">
        <v>84</v>
      </c>
      <c r="I384" s="383" t="s">
        <v>25</v>
      </c>
      <c r="J384" s="383" t="s">
        <v>115</v>
      </c>
      <c r="K384" s="383" t="s">
        <v>170</v>
      </c>
      <c r="L384" s="383" t="s">
        <v>171</v>
      </c>
      <c r="M384" s="496">
        <v>95</v>
      </c>
      <c r="N384" s="383" t="s">
        <v>51</v>
      </c>
      <c r="O384" s="383" t="s">
        <v>115</v>
      </c>
      <c r="P384" s="383" t="s">
        <v>72</v>
      </c>
      <c r="Q384" s="497">
        <v>752.54600000000005</v>
      </c>
      <c r="R384" s="497">
        <v>752.54600000000005</v>
      </c>
      <c r="S384" s="497">
        <v>0</v>
      </c>
      <c r="T384" s="496">
        <v>0</v>
      </c>
      <c r="U384" s="496">
        <v>0</v>
      </c>
      <c r="V384" s="496">
        <v>0</v>
      </c>
      <c r="W384" s="496">
        <v>0</v>
      </c>
      <c r="X384" s="496">
        <v>0</v>
      </c>
      <c r="Y384" s="496">
        <v>0</v>
      </c>
      <c r="Z384" s="496">
        <v>0</v>
      </c>
      <c r="AA384" s="496">
        <v>0</v>
      </c>
    </row>
    <row r="385" spans="1:27" ht="15" x14ac:dyDescent="0.2">
      <c r="A385" s="383" t="s">
        <v>132</v>
      </c>
      <c r="B385" s="496">
        <v>2020</v>
      </c>
      <c r="C385" s="496">
        <v>5</v>
      </c>
      <c r="D385" s="496">
        <v>202005</v>
      </c>
      <c r="E385" s="383" t="s">
        <v>112</v>
      </c>
      <c r="F385" s="383" t="s">
        <v>115</v>
      </c>
      <c r="G385" s="383" t="s">
        <v>13</v>
      </c>
      <c r="H385" s="383" t="s">
        <v>84</v>
      </c>
      <c r="I385" s="383" t="s">
        <v>26</v>
      </c>
      <c r="J385" s="383" t="s">
        <v>115</v>
      </c>
      <c r="K385" s="383" t="s">
        <v>154</v>
      </c>
      <c r="L385" s="383" t="s">
        <v>155</v>
      </c>
      <c r="M385" s="496">
        <v>100</v>
      </c>
      <c r="N385" s="383" t="s">
        <v>51</v>
      </c>
      <c r="O385" s="383" t="s">
        <v>115</v>
      </c>
      <c r="P385" s="383" t="s">
        <v>72</v>
      </c>
      <c r="Q385" s="497">
        <v>1046.9110000000001</v>
      </c>
      <c r="R385" s="497">
        <v>1046.9110000000001</v>
      </c>
      <c r="S385" s="497">
        <v>0</v>
      </c>
      <c r="T385" s="496">
        <v>0</v>
      </c>
      <c r="U385" s="496">
        <v>0</v>
      </c>
      <c r="V385" s="496">
        <v>0</v>
      </c>
      <c r="W385" s="496">
        <v>0</v>
      </c>
      <c r="X385" s="496">
        <v>0</v>
      </c>
      <c r="Y385" s="496">
        <v>0</v>
      </c>
      <c r="Z385" s="496">
        <v>0</v>
      </c>
      <c r="AA385" s="496">
        <v>0</v>
      </c>
    </row>
    <row r="386" spans="1:27" ht="15" x14ac:dyDescent="0.2">
      <c r="A386" s="383" t="s">
        <v>132</v>
      </c>
      <c r="B386" s="496">
        <v>2020</v>
      </c>
      <c r="C386" s="496">
        <v>5</v>
      </c>
      <c r="D386" s="496">
        <v>202005</v>
      </c>
      <c r="E386" s="383" t="s">
        <v>112</v>
      </c>
      <c r="F386" s="383" t="s">
        <v>115</v>
      </c>
      <c r="G386" s="383" t="s">
        <v>13</v>
      </c>
      <c r="H386" s="383" t="s">
        <v>84</v>
      </c>
      <c r="I386" s="383" t="s">
        <v>26</v>
      </c>
      <c r="J386" s="383" t="s">
        <v>115</v>
      </c>
      <c r="K386" s="383" t="s">
        <v>154</v>
      </c>
      <c r="L386" s="383" t="s">
        <v>155</v>
      </c>
      <c r="M386" s="496">
        <v>100</v>
      </c>
      <c r="N386" s="383" t="s">
        <v>51</v>
      </c>
      <c r="O386" s="383" t="s">
        <v>115</v>
      </c>
      <c r="P386" s="383" t="s">
        <v>76</v>
      </c>
      <c r="Q386" s="497">
        <v>34937.599999999999</v>
      </c>
      <c r="R386" s="497">
        <v>34937.599999999999</v>
      </c>
      <c r="S386" s="497">
        <v>0</v>
      </c>
      <c r="T386" s="496">
        <v>0</v>
      </c>
      <c r="U386" s="496">
        <v>0</v>
      </c>
      <c r="V386" s="496">
        <v>0</v>
      </c>
      <c r="W386" s="496">
        <v>0</v>
      </c>
      <c r="X386" s="496">
        <v>0</v>
      </c>
      <c r="Y386" s="496">
        <v>0</v>
      </c>
      <c r="Z386" s="496">
        <v>0</v>
      </c>
      <c r="AA386" s="496">
        <v>0</v>
      </c>
    </row>
    <row r="387" spans="1:27" ht="15" x14ac:dyDescent="0.2">
      <c r="A387" s="383" t="s">
        <v>132</v>
      </c>
      <c r="B387" s="496">
        <v>2020</v>
      </c>
      <c r="C387" s="496">
        <v>5</v>
      </c>
      <c r="D387" s="496">
        <v>202005</v>
      </c>
      <c r="E387" s="383" t="s">
        <v>112</v>
      </c>
      <c r="F387" s="383" t="s">
        <v>115</v>
      </c>
      <c r="G387" s="383" t="s">
        <v>13</v>
      </c>
      <c r="H387" s="383" t="s">
        <v>84</v>
      </c>
      <c r="I387" s="383" t="s">
        <v>27</v>
      </c>
      <c r="J387" s="383" t="s">
        <v>115</v>
      </c>
      <c r="K387" s="383" t="s">
        <v>122</v>
      </c>
      <c r="L387" s="383" t="s">
        <v>123</v>
      </c>
      <c r="M387" s="496">
        <v>96</v>
      </c>
      <c r="N387" s="383" t="s">
        <v>51</v>
      </c>
      <c r="O387" s="383" t="s">
        <v>115</v>
      </c>
      <c r="P387" s="383" t="s">
        <v>71</v>
      </c>
      <c r="Q387" s="497">
        <v>106.191</v>
      </c>
      <c r="R387" s="497">
        <v>101.94</v>
      </c>
      <c r="S387" s="497">
        <v>4.25</v>
      </c>
      <c r="T387" s="496">
        <v>0</v>
      </c>
      <c r="U387" s="496">
        <v>0</v>
      </c>
      <c r="V387" s="496">
        <v>0</v>
      </c>
      <c r="W387" s="496">
        <v>0</v>
      </c>
      <c r="X387" s="496">
        <v>0</v>
      </c>
      <c r="Y387" s="496">
        <v>0</v>
      </c>
      <c r="Z387" s="496">
        <v>0</v>
      </c>
      <c r="AA387" s="496">
        <v>0</v>
      </c>
    </row>
    <row r="388" spans="1:27" ht="15" x14ac:dyDescent="0.2">
      <c r="A388" s="383" t="s">
        <v>132</v>
      </c>
      <c r="B388" s="496">
        <v>2020</v>
      </c>
      <c r="C388" s="496">
        <v>5</v>
      </c>
      <c r="D388" s="496">
        <v>202005</v>
      </c>
      <c r="E388" s="383" t="s">
        <v>112</v>
      </c>
      <c r="F388" s="383" t="s">
        <v>115</v>
      </c>
      <c r="G388" s="383" t="s">
        <v>13</v>
      </c>
      <c r="H388" s="383" t="s">
        <v>84</v>
      </c>
      <c r="I388" s="383" t="s">
        <v>27</v>
      </c>
      <c r="J388" s="383" t="s">
        <v>115</v>
      </c>
      <c r="K388" s="383" t="s">
        <v>122</v>
      </c>
      <c r="L388" s="383" t="s">
        <v>123</v>
      </c>
      <c r="M388" s="496">
        <v>96</v>
      </c>
      <c r="N388" s="383" t="s">
        <v>51</v>
      </c>
      <c r="O388" s="383" t="s">
        <v>115</v>
      </c>
      <c r="P388" s="383" t="s">
        <v>72</v>
      </c>
      <c r="Q388" s="497">
        <v>34444.057999999997</v>
      </c>
      <c r="R388" s="497">
        <v>34221.434999999998</v>
      </c>
      <c r="S388" s="497">
        <v>222.62299999999999</v>
      </c>
      <c r="T388" s="496">
        <v>0</v>
      </c>
      <c r="U388" s="496">
        <v>0</v>
      </c>
      <c r="V388" s="496">
        <v>0</v>
      </c>
      <c r="W388" s="496">
        <v>0</v>
      </c>
      <c r="X388" s="496">
        <v>0</v>
      </c>
      <c r="Y388" s="496">
        <v>0</v>
      </c>
      <c r="Z388" s="496">
        <v>0</v>
      </c>
      <c r="AA388" s="496">
        <v>0</v>
      </c>
    </row>
    <row r="389" spans="1:27" ht="15" x14ac:dyDescent="0.2">
      <c r="A389" s="383" t="s">
        <v>132</v>
      </c>
      <c r="B389" s="496">
        <v>2020</v>
      </c>
      <c r="C389" s="496">
        <v>5</v>
      </c>
      <c r="D389" s="496">
        <v>202005</v>
      </c>
      <c r="E389" s="383" t="s">
        <v>112</v>
      </c>
      <c r="F389" s="383" t="s">
        <v>115</v>
      </c>
      <c r="G389" s="383" t="s">
        <v>13</v>
      </c>
      <c r="H389" s="383" t="s">
        <v>84</v>
      </c>
      <c r="I389" s="383" t="s">
        <v>27</v>
      </c>
      <c r="J389" s="383" t="s">
        <v>115</v>
      </c>
      <c r="K389" s="383" t="s">
        <v>122</v>
      </c>
      <c r="L389" s="383" t="s">
        <v>123</v>
      </c>
      <c r="M389" s="496">
        <v>96</v>
      </c>
      <c r="N389" s="383" t="s">
        <v>51</v>
      </c>
      <c r="O389" s="383" t="s">
        <v>115</v>
      </c>
      <c r="P389" s="383" t="s">
        <v>73</v>
      </c>
      <c r="Q389" s="497">
        <v>-90.926000000000002</v>
      </c>
      <c r="R389" s="497">
        <v>-90.926000000000002</v>
      </c>
      <c r="S389" s="497">
        <v>0</v>
      </c>
      <c r="T389" s="496">
        <v>0</v>
      </c>
      <c r="U389" s="496">
        <v>0</v>
      </c>
      <c r="V389" s="496">
        <v>0</v>
      </c>
      <c r="W389" s="496">
        <v>0</v>
      </c>
      <c r="X389" s="496">
        <v>0</v>
      </c>
      <c r="Y389" s="496">
        <v>0</v>
      </c>
      <c r="Z389" s="496">
        <v>0</v>
      </c>
      <c r="AA389" s="496">
        <v>0</v>
      </c>
    </row>
    <row r="390" spans="1:27" ht="15" x14ac:dyDescent="0.2">
      <c r="A390" s="383" t="s">
        <v>132</v>
      </c>
      <c r="B390" s="496">
        <v>2020</v>
      </c>
      <c r="C390" s="496">
        <v>5</v>
      </c>
      <c r="D390" s="496">
        <v>202005</v>
      </c>
      <c r="E390" s="383" t="s">
        <v>112</v>
      </c>
      <c r="F390" s="383" t="s">
        <v>115</v>
      </c>
      <c r="G390" s="383" t="s">
        <v>13</v>
      </c>
      <c r="H390" s="383" t="s">
        <v>84</v>
      </c>
      <c r="I390" s="383" t="s">
        <v>27</v>
      </c>
      <c r="J390" s="383" t="s">
        <v>115</v>
      </c>
      <c r="K390" s="383" t="s">
        <v>122</v>
      </c>
      <c r="L390" s="383" t="s">
        <v>123</v>
      </c>
      <c r="M390" s="496">
        <v>96</v>
      </c>
      <c r="N390" s="383" t="s">
        <v>51</v>
      </c>
      <c r="O390" s="383" t="s">
        <v>115</v>
      </c>
      <c r="P390" s="383" t="s">
        <v>74</v>
      </c>
      <c r="Q390" s="497">
        <v>225699.81599999999</v>
      </c>
      <c r="R390" s="497">
        <v>224823.908</v>
      </c>
      <c r="S390" s="497">
        <v>875.96</v>
      </c>
      <c r="T390" s="496">
        <v>0</v>
      </c>
      <c r="U390" s="496">
        <v>0</v>
      </c>
      <c r="V390" s="496">
        <v>0</v>
      </c>
      <c r="W390" s="496">
        <v>0</v>
      </c>
      <c r="X390" s="496">
        <v>0</v>
      </c>
      <c r="Y390" s="496">
        <v>0</v>
      </c>
      <c r="Z390" s="496">
        <v>0</v>
      </c>
      <c r="AA390" s="496">
        <v>0</v>
      </c>
    </row>
    <row r="391" spans="1:27" ht="15" x14ac:dyDescent="0.2">
      <c r="A391" s="383" t="s">
        <v>132</v>
      </c>
      <c r="B391" s="496">
        <v>2020</v>
      </c>
      <c r="C391" s="496">
        <v>5</v>
      </c>
      <c r="D391" s="496">
        <v>202005</v>
      </c>
      <c r="E391" s="383" t="s">
        <v>112</v>
      </c>
      <c r="F391" s="383" t="s">
        <v>115</v>
      </c>
      <c r="G391" s="383" t="s">
        <v>13</v>
      </c>
      <c r="H391" s="383" t="s">
        <v>84</v>
      </c>
      <c r="I391" s="383" t="s">
        <v>27</v>
      </c>
      <c r="J391" s="383" t="s">
        <v>115</v>
      </c>
      <c r="K391" s="383" t="s">
        <v>122</v>
      </c>
      <c r="L391" s="383" t="s">
        <v>123</v>
      </c>
      <c r="M391" s="496">
        <v>96</v>
      </c>
      <c r="N391" s="383" t="s">
        <v>51</v>
      </c>
      <c r="O391" s="383" t="s">
        <v>115</v>
      </c>
      <c r="P391" s="383" t="s">
        <v>77</v>
      </c>
      <c r="Q391" s="497">
        <v>37.023000000000003</v>
      </c>
      <c r="R391" s="497">
        <v>37.023000000000003</v>
      </c>
      <c r="S391" s="497">
        <v>0</v>
      </c>
      <c r="T391" s="496">
        <v>0</v>
      </c>
      <c r="U391" s="496">
        <v>0</v>
      </c>
      <c r="V391" s="496">
        <v>0</v>
      </c>
      <c r="W391" s="496">
        <v>0</v>
      </c>
      <c r="X391" s="496">
        <v>0</v>
      </c>
      <c r="Y391" s="496">
        <v>0</v>
      </c>
      <c r="Z391" s="496">
        <v>0</v>
      </c>
      <c r="AA391" s="496">
        <v>0</v>
      </c>
    </row>
    <row r="392" spans="1:27" ht="15" x14ac:dyDescent="0.2">
      <c r="A392" s="383" t="s">
        <v>132</v>
      </c>
      <c r="B392" s="496">
        <v>2020</v>
      </c>
      <c r="C392" s="496">
        <v>5</v>
      </c>
      <c r="D392" s="496">
        <v>202005</v>
      </c>
      <c r="E392" s="383" t="s">
        <v>112</v>
      </c>
      <c r="F392" s="383" t="s">
        <v>115</v>
      </c>
      <c r="G392" s="383" t="s">
        <v>13</v>
      </c>
      <c r="H392" s="383" t="s">
        <v>84</v>
      </c>
      <c r="I392" s="383" t="s">
        <v>27</v>
      </c>
      <c r="J392" s="383" t="s">
        <v>115</v>
      </c>
      <c r="K392" s="383" t="s">
        <v>172</v>
      </c>
      <c r="L392" s="383" t="s">
        <v>173</v>
      </c>
      <c r="M392" s="496">
        <v>96</v>
      </c>
      <c r="N392" s="383" t="s">
        <v>51</v>
      </c>
      <c r="O392" s="383" t="s">
        <v>115</v>
      </c>
      <c r="P392" s="383" t="s">
        <v>72</v>
      </c>
      <c r="Q392" s="497">
        <v>1784.5</v>
      </c>
      <c r="R392" s="497">
        <v>1784.5</v>
      </c>
      <c r="S392" s="497">
        <v>0</v>
      </c>
      <c r="T392" s="496">
        <v>0</v>
      </c>
      <c r="U392" s="496">
        <v>0</v>
      </c>
      <c r="V392" s="496">
        <v>0</v>
      </c>
      <c r="W392" s="496">
        <v>0</v>
      </c>
      <c r="X392" s="496">
        <v>0</v>
      </c>
      <c r="Y392" s="496">
        <v>0</v>
      </c>
      <c r="Z392" s="496">
        <v>0</v>
      </c>
      <c r="AA392" s="496">
        <v>0</v>
      </c>
    </row>
    <row r="393" spans="1:27" ht="15" x14ac:dyDescent="0.2">
      <c r="A393" s="383" t="s">
        <v>132</v>
      </c>
      <c r="B393" s="496">
        <v>2020</v>
      </c>
      <c r="C393" s="496">
        <v>5</v>
      </c>
      <c r="D393" s="496">
        <v>202005</v>
      </c>
      <c r="E393" s="383" t="s">
        <v>112</v>
      </c>
      <c r="F393" s="383" t="s">
        <v>115</v>
      </c>
      <c r="G393" s="383" t="s">
        <v>13</v>
      </c>
      <c r="H393" s="383" t="s">
        <v>84</v>
      </c>
      <c r="I393" s="383" t="s">
        <v>28</v>
      </c>
      <c r="J393" s="383" t="s">
        <v>115</v>
      </c>
      <c r="K393" s="383" t="s">
        <v>124</v>
      </c>
      <c r="L393" s="383" t="s">
        <v>125</v>
      </c>
      <c r="M393" s="496">
        <v>100</v>
      </c>
      <c r="N393" s="383" t="s">
        <v>51</v>
      </c>
      <c r="O393" s="383" t="s">
        <v>115</v>
      </c>
      <c r="P393" s="383" t="s">
        <v>72</v>
      </c>
      <c r="Q393" s="497">
        <v>29494.562000000002</v>
      </c>
      <c r="R393" s="497">
        <v>29494.562000000002</v>
      </c>
      <c r="S393" s="497">
        <v>0</v>
      </c>
      <c r="T393" s="496">
        <v>0</v>
      </c>
      <c r="U393" s="496">
        <v>0</v>
      </c>
      <c r="V393" s="496">
        <v>0</v>
      </c>
      <c r="W393" s="496">
        <v>0</v>
      </c>
      <c r="X393" s="496">
        <v>0</v>
      </c>
      <c r="Y393" s="496">
        <v>0</v>
      </c>
      <c r="Z393" s="496">
        <v>0</v>
      </c>
      <c r="AA393" s="496">
        <v>0</v>
      </c>
    </row>
    <row r="394" spans="1:27" ht="15" x14ac:dyDescent="0.2">
      <c r="A394" s="383" t="s">
        <v>132</v>
      </c>
      <c r="B394" s="496">
        <v>2020</v>
      </c>
      <c r="C394" s="496">
        <v>5</v>
      </c>
      <c r="D394" s="496">
        <v>202005</v>
      </c>
      <c r="E394" s="383" t="s">
        <v>112</v>
      </c>
      <c r="F394" s="383" t="s">
        <v>115</v>
      </c>
      <c r="G394" s="383" t="s">
        <v>13</v>
      </c>
      <c r="H394" s="383" t="s">
        <v>84</v>
      </c>
      <c r="I394" s="383" t="s">
        <v>28</v>
      </c>
      <c r="J394" s="383" t="s">
        <v>115</v>
      </c>
      <c r="K394" s="383" t="s">
        <v>124</v>
      </c>
      <c r="L394" s="383" t="s">
        <v>125</v>
      </c>
      <c r="M394" s="496">
        <v>100</v>
      </c>
      <c r="N394" s="383" t="s">
        <v>51</v>
      </c>
      <c r="O394" s="383" t="s">
        <v>115</v>
      </c>
      <c r="P394" s="383" t="s">
        <v>74</v>
      </c>
      <c r="Q394" s="497">
        <v>377498.25</v>
      </c>
      <c r="R394" s="497">
        <v>318046.48</v>
      </c>
      <c r="S394" s="497">
        <v>59451.77</v>
      </c>
      <c r="T394" s="496">
        <v>0</v>
      </c>
      <c r="U394" s="496">
        <v>0</v>
      </c>
      <c r="V394" s="496">
        <v>0</v>
      </c>
      <c r="W394" s="496">
        <v>0</v>
      </c>
      <c r="X394" s="496">
        <v>0</v>
      </c>
      <c r="Y394" s="496">
        <v>0</v>
      </c>
      <c r="Z394" s="496">
        <v>0</v>
      </c>
      <c r="AA394" s="496">
        <v>0</v>
      </c>
    </row>
    <row r="395" spans="1:27" ht="15" x14ac:dyDescent="0.2">
      <c r="A395" s="383" t="s">
        <v>132</v>
      </c>
      <c r="B395" s="496">
        <v>2020</v>
      </c>
      <c r="C395" s="496">
        <v>5</v>
      </c>
      <c r="D395" s="496">
        <v>202005</v>
      </c>
      <c r="E395" s="383" t="s">
        <v>112</v>
      </c>
      <c r="F395" s="383" t="s">
        <v>115</v>
      </c>
      <c r="G395" s="383" t="s">
        <v>13</v>
      </c>
      <c r="H395" s="383" t="s">
        <v>84</v>
      </c>
      <c r="I395" s="383" t="s">
        <v>29</v>
      </c>
      <c r="J395" s="383" t="s">
        <v>115</v>
      </c>
      <c r="K395" s="383" t="s">
        <v>156</v>
      </c>
      <c r="L395" s="383" t="s">
        <v>157</v>
      </c>
      <c r="M395" s="496">
        <v>100</v>
      </c>
      <c r="N395" s="383" t="s">
        <v>51</v>
      </c>
      <c r="O395" s="383" t="s">
        <v>115</v>
      </c>
      <c r="P395" s="383" t="s">
        <v>72</v>
      </c>
      <c r="Q395" s="497">
        <v>24585.955000000002</v>
      </c>
      <c r="R395" s="497">
        <v>24585.955000000002</v>
      </c>
      <c r="S395" s="497">
        <v>0</v>
      </c>
      <c r="T395" s="496">
        <v>0</v>
      </c>
      <c r="U395" s="496">
        <v>0</v>
      </c>
      <c r="V395" s="496">
        <v>0</v>
      </c>
      <c r="W395" s="496">
        <v>0</v>
      </c>
      <c r="X395" s="496">
        <v>0</v>
      </c>
      <c r="Y395" s="496">
        <v>0</v>
      </c>
      <c r="Z395" s="496">
        <v>0</v>
      </c>
      <c r="AA395" s="496">
        <v>0</v>
      </c>
    </row>
    <row r="396" spans="1:27" ht="15" x14ac:dyDescent="0.2">
      <c r="A396" s="383" t="s">
        <v>132</v>
      </c>
      <c r="B396" s="496">
        <v>2020</v>
      </c>
      <c r="C396" s="496">
        <v>5</v>
      </c>
      <c r="D396" s="496">
        <v>202005</v>
      </c>
      <c r="E396" s="383" t="s">
        <v>112</v>
      </c>
      <c r="F396" s="383" t="s">
        <v>115</v>
      </c>
      <c r="G396" s="383" t="s">
        <v>13</v>
      </c>
      <c r="H396" s="383" t="s">
        <v>84</v>
      </c>
      <c r="I396" s="383" t="s">
        <v>29</v>
      </c>
      <c r="J396" s="383" t="s">
        <v>115</v>
      </c>
      <c r="K396" s="383" t="s">
        <v>156</v>
      </c>
      <c r="L396" s="383" t="s">
        <v>157</v>
      </c>
      <c r="M396" s="496">
        <v>100</v>
      </c>
      <c r="N396" s="383" t="s">
        <v>51</v>
      </c>
      <c r="O396" s="383" t="s">
        <v>115</v>
      </c>
      <c r="P396" s="383" t="s">
        <v>74</v>
      </c>
      <c r="Q396" s="497">
        <v>8614.9</v>
      </c>
      <c r="R396" s="497">
        <v>8614.9</v>
      </c>
      <c r="S396" s="497">
        <v>0</v>
      </c>
      <c r="T396" s="496">
        <v>0</v>
      </c>
      <c r="U396" s="496">
        <v>0</v>
      </c>
      <c r="V396" s="496">
        <v>0</v>
      </c>
      <c r="W396" s="496">
        <v>0</v>
      </c>
      <c r="X396" s="496">
        <v>0</v>
      </c>
      <c r="Y396" s="496">
        <v>0</v>
      </c>
      <c r="Z396" s="496">
        <v>0</v>
      </c>
      <c r="AA396" s="496">
        <v>0</v>
      </c>
    </row>
    <row r="397" spans="1:27" ht="15" x14ac:dyDescent="0.2">
      <c r="A397" s="383" t="s">
        <v>132</v>
      </c>
      <c r="B397" s="496">
        <v>2020</v>
      </c>
      <c r="C397" s="496">
        <v>5</v>
      </c>
      <c r="D397" s="496">
        <v>202005</v>
      </c>
      <c r="E397" s="383" t="s">
        <v>112</v>
      </c>
      <c r="F397" s="383" t="s">
        <v>115</v>
      </c>
      <c r="G397" s="383" t="s">
        <v>32</v>
      </c>
      <c r="H397" s="383" t="s">
        <v>33</v>
      </c>
      <c r="I397" s="383" t="s">
        <v>34</v>
      </c>
      <c r="J397" s="383" t="s">
        <v>115</v>
      </c>
      <c r="K397" s="383" t="s">
        <v>126</v>
      </c>
      <c r="L397" s="383" t="s">
        <v>127</v>
      </c>
      <c r="M397" s="496">
        <v>100</v>
      </c>
      <c r="N397" s="383" t="s">
        <v>51</v>
      </c>
      <c r="O397" s="383" t="s">
        <v>115</v>
      </c>
      <c r="P397" s="383" t="s">
        <v>72</v>
      </c>
      <c r="Q397" s="497">
        <v>19988.27</v>
      </c>
      <c r="R397" s="497">
        <v>19988.27</v>
      </c>
      <c r="S397" s="497">
        <v>0</v>
      </c>
      <c r="T397" s="496">
        <v>0</v>
      </c>
      <c r="U397" s="496">
        <v>0</v>
      </c>
      <c r="V397" s="496">
        <v>0</v>
      </c>
      <c r="W397" s="496">
        <v>0</v>
      </c>
      <c r="X397" s="496">
        <v>0</v>
      </c>
      <c r="Y397" s="496">
        <v>0</v>
      </c>
      <c r="Z397" s="496">
        <v>0</v>
      </c>
      <c r="AA397" s="496">
        <v>0</v>
      </c>
    </row>
    <row r="398" spans="1:27" ht="15" x14ac:dyDescent="0.2">
      <c r="A398" s="383" t="s">
        <v>132</v>
      </c>
      <c r="B398" s="496">
        <v>2020</v>
      </c>
      <c r="C398" s="496">
        <v>5</v>
      </c>
      <c r="D398" s="496">
        <v>202005</v>
      </c>
      <c r="E398" s="383" t="s">
        <v>112</v>
      </c>
      <c r="F398" s="383" t="s">
        <v>115</v>
      </c>
      <c r="G398" s="383" t="s">
        <v>32</v>
      </c>
      <c r="H398" s="383" t="s">
        <v>33</v>
      </c>
      <c r="I398" s="383" t="s">
        <v>34</v>
      </c>
      <c r="J398" s="383" t="s">
        <v>115</v>
      </c>
      <c r="K398" s="383" t="s">
        <v>176</v>
      </c>
      <c r="L398" s="383" t="s">
        <v>177</v>
      </c>
      <c r="M398" s="496">
        <v>100</v>
      </c>
      <c r="N398" s="383" t="s">
        <v>51</v>
      </c>
      <c r="O398" s="383" t="s">
        <v>115</v>
      </c>
      <c r="P398" s="383" t="s">
        <v>74</v>
      </c>
      <c r="Q398" s="497">
        <v>8</v>
      </c>
      <c r="R398" s="497">
        <v>8</v>
      </c>
      <c r="S398" s="497">
        <v>0</v>
      </c>
      <c r="T398" s="496">
        <v>0</v>
      </c>
      <c r="U398" s="496">
        <v>0</v>
      </c>
      <c r="V398" s="496">
        <v>0</v>
      </c>
      <c r="W398" s="496">
        <v>0</v>
      </c>
      <c r="X398" s="496">
        <v>0</v>
      </c>
      <c r="Y398" s="496">
        <v>0</v>
      </c>
      <c r="Z398" s="496">
        <v>0</v>
      </c>
      <c r="AA398" s="496">
        <v>0</v>
      </c>
    </row>
    <row r="399" spans="1:27" ht="15" x14ac:dyDescent="0.2">
      <c r="A399" s="383" t="s">
        <v>132</v>
      </c>
      <c r="B399" s="496">
        <v>2020</v>
      </c>
      <c r="C399" s="496">
        <v>5</v>
      </c>
      <c r="D399" s="496">
        <v>202005</v>
      </c>
      <c r="E399" s="383" t="s">
        <v>112</v>
      </c>
      <c r="F399" s="383" t="s">
        <v>115</v>
      </c>
      <c r="G399" s="383" t="s">
        <v>32</v>
      </c>
      <c r="H399" s="383" t="s">
        <v>33</v>
      </c>
      <c r="I399" s="383" t="s">
        <v>36</v>
      </c>
      <c r="J399" s="383" t="s">
        <v>115</v>
      </c>
      <c r="K399" s="383" t="s">
        <v>113</v>
      </c>
      <c r="L399" s="383" t="s">
        <v>114</v>
      </c>
      <c r="M399" s="496">
        <v>100</v>
      </c>
      <c r="N399" s="383" t="s">
        <v>51</v>
      </c>
      <c r="O399" s="383" t="s">
        <v>115</v>
      </c>
      <c r="P399" s="383" t="s">
        <v>72</v>
      </c>
      <c r="Q399" s="497">
        <v>15475.727999999999</v>
      </c>
      <c r="R399" s="497">
        <v>15475.727999999999</v>
      </c>
      <c r="S399" s="497">
        <v>0</v>
      </c>
      <c r="T399" s="496">
        <v>0</v>
      </c>
      <c r="U399" s="496">
        <v>0</v>
      </c>
      <c r="V399" s="496">
        <v>0</v>
      </c>
      <c r="W399" s="496">
        <v>0</v>
      </c>
      <c r="X399" s="496">
        <v>0</v>
      </c>
      <c r="Y399" s="496">
        <v>0</v>
      </c>
      <c r="Z399" s="496">
        <v>0</v>
      </c>
      <c r="AA399" s="496">
        <v>0</v>
      </c>
    </row>
    <row r="400" spans="1:27" ht="15" x14ac:dyDescent="0.2">
      <c r="A400" s="383" t="s">
        <v>132</v>
      </c>
      <c r="B400" s="496">
        <v>2020</v>
      </c>
      <c r="C400" s="496">
        <v>5</v>
      </c>
      <c r="D400" s="496">
        <v>202005</v>
      </c>
      <c r="E400" s="383" t="s">
        <v>112</v>
      </c>
      <c r="F400" s="383" t="s">
        <v>115</v>
      </c>
      <c r="G400" s="383" t="s">
        <v>39</v>
      </c>
      <c r="H400" s="383" t="s">
        <v>40</v>
      </c>
      <c r="I400" s="383" t="s">
        <v>41</v>
      </c>
      <c r="J400" s="383" t="s">
        <v>180</v>
      </c>
      <c r="K400" s="383" t="s">
        <v>181</v>
      </c>
      <c r="L400" s="383" t="s">
        <v>182</v>
      </c>
      <c r="M400" s="496">
        <v>95</v>
      </c>
      <c r="N400" s="383" t="s">
        <v>51</v>
      </c>
      <c r="O400" s="383" t="s">
        <v>115</v>
      </c>
      <c r="P400" s="383" t="s">
        <v>72</v>
      </c>
      <c r="Q400" s="497">
        <v>359.16399999999999</v>
      </c>
      <c r="R400" s="497">
        <v>359.16399999999999</v>
      </c>
      <c r="S400" s="497">
        <v>0</v>
      </c>
      <c r="T400" s="496">
        <v>0</v>
      </c>
      <c r="U400" s="496">
        <v>0</v>
      </c>
      <c r="V400" s="496">
        <v>0</v>
      </c>
      <c r="W400" s="496">
        <v>0</v>
      </c>
      <c r="X400" s="496">
        <v>0</v>
      </c>
      <c r="Y400" s="496">
        <v>0</v>
      </c>
      <c r="Z400" s="496">
        <v>0</v>
      </c>
      <c r="AA400" s="496">
        <v>0</v>
      </c>
    </row>
    <row r="401" spans="1:27" ht="15" x14ac:dyDescent="0.2">
      <c r="A401" s="383" t="s">
        <v>132</v>
      </c>
      <c r="B401" s="496">
        <v>2020</v>
      </c>
      <c r="C401" s="496">
        <v>5</v>
      </c>
      <c r="D401" s="496">
        <v>202005</v>
      </c>
      <c r="E401" s="383" t="s">
        <v>112</v>
      </c>
      <c r="F401" s="383" t="s">
        <v>115</v>
      </c>
      <c r="G401" s="383" t="s">
        <v>39</v>
      </c>
      <c r="H401" s="383" t="s">
        <v>40</v>
      </c>
      <c r="I401" s="383" t="s">
        <v>41</v>
      </c>
      <c r="J401" s="383" t="s">
        <v>180</v>
      </c>
      <c r="K401" s="383" t="s">
        <v>181</v>
      </c>
      <c r="L401" s="383" t="s">
        <v>182</v>
      </c>
      <c r="M401" s="496">
        <v>95</v>
      </c>
      <c r="N401" s="383" t="s">
        <v>51</v>
      </c>
      <c r="O401" s="383" t="s">
        <v>115</v>
      </c>
      <c r="P401" s="383" t="s">
        <v>73</v>
      </c>
      <c r="Q401" s="497">
        <v>86.03</v>
      </c>
      <c r="R401" s="497">
        <v>86.03</v>
      </c>
      <c r="S401" s="497">
        <v>0</v>
      </c>
      <c r="T401" s="496">
        <v>0</v>
      </c>
      <c r="U401" s="496">
        <v>0</v>
      </c>
      <c r="V401" s="496">
        <v>0</v>
      </c>
      <c r="W401" s="496">
        <v>0</v>
      </c>
      <c r="X401" s="496">
        <v>0</v>
      </c>
      <c r="Y401" s="496">
        <v>0</v>
      </c>
      <c r="Z401" s="496">
        <v>0</v>
      </c>
      <c r="AA401" s="496">
        <v>0</v>
      </c>
    </row>
    <row r="402" spans="1:27" ht="15" x14ac:dyDescent="0.2">
      <c r="A402" s="383" t="s">
        <v>132</v>
      </c>
      <c r="B402" s="496">
        <v>2020</v>
      </c>
      <c r="C402" s="496">
        <v>5</v>
      </c>
      <c r="D402" s="496">
        <v>202005</v>
      </c>
      <c r="E402" s="383" t="s">
        <v>112</v>
      </c>
      <c r="F402" s="383" t="s">
        <v>115</v>
      </c>
      <c r="G402" s="383" t="s">
        <v>39</v>
      </c>
      <c r="H402" s="383" t="s">
        <v>40</v>
      </c>
      <c r="I402" s="383" t="s">
        <v>41</v>
      </c>
      <c r="J402" s="383" t="s">
        <v>183</v>
      </c>
      <c r="K402" s="383" t="s">
        <v>184</v>
      </c>
      <c r="L402" s="383" t="s">
        <v>185</v>
      </c>
      <c r="M402" s="496">
        <v>95</v>
      </c>
      <c r="N402" s="383" t="s">
        <v>51</v>
      </c>
      <c r="O402" s="383" t="s">
        <v>115</v>
      </c>
      <c r="P402" s="383" t="s">
        <v>72</v>
      </c>
      <c r="Q402" s="497">
        <v>141.61699999999999</v>
      </c>
      <c r="R402" s="497">
        <v>141.61699999999999</v>
      </c>
      <c r="S402" s="497">
        <v>0</v>
      </c>
      <c r="T402" s="496">
        <v>0</v>
      </c>
      <c r="U402" s="496">
        <v>0</v>
      </c>
      <c r="V402" s="496">
        <v>0</v>
      </c>
      <c r="W402" s="496">
        <v>0</v>
      </c>
      <c r="X402" s="496">
        <v>0</v>
      </c>
      <c r="Y402" s="496">
        <v>0</v>
      </c>
      <c r="Z402" s="496">
        <v>0</v>
      </c>
      <c r="AA402" s="496">
        <v>0</v>
      </c>
    </row>
    <row r="403" spans="1:27" ht="15" x14ac:dyDescent="0.2">
      <c r="A403" s="383" t="s">
        <v>132</v>
      </c>
      <c r="B403" s="496">
        <v>2020</v>
      </c>
      <c r="C403" s="496">
        <v>5</v>
      </c>
      <c r="D403" s="496">
        <v>202005</v>
      </c>
      <c r="E403" s="383" t="s">
        <v>112</v>
      </c>
      <c r="F403" s="383" t="s">
        <v>115</v>
      </c>
      <c r="G403" s="383" t="s">
        <v>39</v>
      </c>
      <c r="H403" s="383" t="s">
        <v>40</v>
      </c>
      <c r="I403" s="383" t="s">
        <v>41</v>
      </c>
      <c r="J403" s="383" t="s">
        <v>183</v>
      </c>
      <c r="K403" s="383" t="s">
        <v>184</v>
      </c>
      <c r="L403" s="383" t="s">
        <v>185</v>
      </c>
      <c r="M403" s="496">
        <v>95</v>
      </c>
      <c r="N403" s="383" t="s">
        <v>51</v>
      </c>
      <c r="O403" s="383" t="s">
        <v>115</v>
      </c>
      <c r="P403" s="383" t="s">
        <v>73</v>
      </c>
      <c r="Q403" s="497">
        <v>103.04</v>
      </c>
      <c r="R403" s="497">
        <v>103.04</v>
      </c>
      <c r="S403" s="497">
        <v>0</v>
      </c>
      <c r="T403" s="496">
        <v>0</v>
      </c>
      <c r="U403" s="496">
        <v>0</v>
      </c>
      <c r="V403" s="496">
        <v>0</v>
      </c>
      <c r="W403" s="496">
        <v>0</v>
      </c>
      <c r="X403" s="496">
        <v>0</v>
      </c>
      <c r="Y403" s="496">
        <v>0</v>
      </c>
      <c r="Z403" s="496">
        <v>0</v>
      </c>
      <c r="AA403" s="496">
        <v>0</v>
      </c>
    </row>
    <row r="404" spans="1:27" ht="15" x14ac:dyDescent="0.2">
      <c r="A404" s="383" t="s">
        <v>132</v>
      </c>
      <c r="B404" s="496">
        <v>2020</v>
      </c>
      <c r="C404" s="496">
        <v>5</v>
      </c>
      <c r="D404" s="496">
        <v>202005</v>
      </c>
      <c r="E404" s="383" t="s">
        <v>112</v>
      </c>
      <c r="F404" s="383" t="s">
        <v>115</v>
      </c>
      <c r="G404" s="383" t="s">
        <v>39</v>
      </c>
      <c r="H404" s="383" t="s">
        <v>40</v>
      </c>
      <c r="I404" s="383" t="s">
        <v>41</v>
      </c>
      <c r="J404" s="383" t="s">
        <v>183</v>
      </c>
      <c r="K404" s="383" t="s">
        <v>184</v>
      </c>
      <c r="L404" s="383" t="s">
        <v>185</v>
      </c>
      <c r="M404" s="496">
        <v>95</v>
      </c>
      <c r="N404" s="383" t="s">
        <v>51</v>
      </c>
      <c r="O404" s="383" t="s">
        <v>115</v>
      </c>
      <c r="P404" s="383" t="s">
        <v>74</v>
      </c>
      <c r="Q404" s="497">
        <v>11550</v>
      </c>
      <c r="R404" s="497">
        <v>11550</v>
      </c>
      <c r="S404" s="497">
        <v>0</v>
      </c>
      <c r="T404" s="496">
        <v>0</v>
      </c>
      <c r="U404" s="496">
        <v>0</v>
      </c>
      <c r="V404" s="496">
        <v>0</v>
      </c>
      <c r="W404" s="496">
        <v>0</v>
      </c>
      <c r="X404" s="496">
        <v>0</v>
      </c>
      <c r="Y404" s="496">
        <v>0</v>
      </c>
      <c r="Z404" s="496">
        <v>0</v>
      </c>
      <c r="AA404" s="496">
        <v>0</v>
      </c>
    </row>
    <row r="405" spans="1:27" ht="15" x14ac:dyDescent="0.2">
      <c r="A405" s="383" t="s">
        <v>132</v>
      </c>
      <c r="B405" s="496">
        <v>2020</v>
      </c>
      <c r="C405" s="496">
        <v>5</v>
      </c>
      <c r="D405" s="496">
        <v>202005</v>
      </c>
      <c r="E405" s="383" t="s">
        <v>112</v>
      </c>
      <c r="F405" s="383" t="s">
        <v>115</v>
      </c>
      <c r="G405" s="383" t="s">
        <v>39</v>
      </c>
      <c r="H405" s="383" t="s">
        <v>40</v>
      </c>
      <c r="I405" s="383" t="s">
        <v>41</v>
      </c>
      <c r="J405" s="383" t="s">
        <v>186</v>
      </c>
      <c r="K405" s="383" t="s">
        <v>187</v>
      </c>
      <c r="L405" s="383" t="s">
        <v>188</v>
      </c>
      <c r="M405" s="496">
        <v>95</v>
      </c>
      <c r="N405" s="383" t="s">
        <v>51</v>
      </c>
      <c r="O405" s="383" t="s">
        <v>115</v>
      </c>
      <c r="P405" s="383" t="s">
        <v>72</v>
      </c>
      <c r="Q405" s="497">
        <v>1524.8309999999999</v>
      </c>
      <c r="R405" s="497">
        <v>1524.8309999999999</v>
      </c>
      <c r="S405" s="497">
        <v>0</v>
      </c>
      <c r="T405" s="496">
        <v>0</v>
      </c>
      <c r="U405" s="496">
        <v>0</v>
      </c>
      <c r="V405" s="496">
        <v>0</v>
      </c>
      <c r="W405" s="496">
        <v>0</v>
      </c>
      <c r="X405" s="496">
        <v>0</v>
      </c>
      <c r="Y405" s="496">
        <v>0</v>
      </c>
      <c r="Z405" s="496">
        <v>0</v>
      </c>
      <c r="AA405" s="496">
        <v>0</v>
      </c>
    </row>
    <row r="406" spans="1:27" ht="15" x14ac:dyDescent="0.2">
      <c r="A406" s="383" t="s">
        <v>132</v>
      </c>
      <c r="B406" s="496">
        <v>2020</v>
      </c>
      <c r="C406" s="496">
        <v>5</v>
      </c>
      <c r="D406" s="496">
        <v>202005</v>
      </c>
      <c r="E406" s="383" t="s">
        <v>112</v>
      </c>
      <c r="F406" s="383" t="s">
        <v>115</v>
      </c>
      <c r="G406" s="383" t="s">
        <v>39</v>
      </c>
      <c r="H406" s="383" t="s">
        <v>40</v>
      </c>
      <c r="I406" s="383" t="s">
        <v>41</v>
      </c>
      <c r="J406" s="383" t="s">
        <v>186</v>
      </c>
      <c r="K406" s="383" t="s">
        <v>187</v>
      </c>
      <c r="L406" s="383" t="s">
        <v>188</v>
      </c>
      <c r="M406" s="496">
        <v>95</v>
      </c>
      <c r="N406" s="383" t="s">
        <v>51</v>
      </c>
      <c r="O406" s="383" t="s">
        <v>115</v>
      </c>
      <c r="P406" s="383" t="s">
        <v>73</v>
      </c>
      <c r="Q406" s="497">
        <v>17454.919999999998</v>
      </c>
      <c r="R406" s="497">
        <v>17461.509999999998</v>
      </c>
      <c r="S406" s="497">
        <v>-6.59</v>
      </c>
      <c r="T406" s="496">
        <v>0</v>
      </c>
      <c r="U406" s="496">
        <v>0</v>
      </c>
      <c r="V406" s="496">
        <v>0</v>
      </c>
      <c r="W406" s="496">
        <v>0</v>
      </c>
      <c r="X406" s="496">
        <v>0</v>
      </c>
      <c r="Y406" s="496">
        <v>0</v>
      </c>
      <c r="Z406" s="496">
        <v>0</v>
      </c>
      <c r="AA406" s="496">
        <v>0</v>
      </c>
    </row>
    <row r="407" spans="1:27" ht="15" x14ac:dyDescent="0.2">
      <c r="A407" s="383" t="s">
        <v>132</v>
      </c>
      <c r="B407" s="496">
        <v>2020</v>
      </c>
      <c r="C407" s="496">
        <v>5</v>
      </c>
      <c r="D407" s="496">
        <v>202005</v>
      </c>
      <c r="E407" s="383" t="s">
        <v>112</v>
      </c>
      <c r="F407" s="383" t="s">
        <v>115</v>
      </c>
      <c r="G407" s="383" t="s">
        <v>39</v>
      </c>
      <c r="H407" s="383" t="s">
        <v>40</v>
      </c>
      <c r="I407" s="383" t="s">
        <v>41</v>
      </c>
      <c r="J407" s="383" t="s">
        <v>189</v>
      </c>
      <c r="K407" s="383" t="s">
        <v>161</v>
      </c>
      <c r="L407" s="383" t="s">
        <v>162</v>
      </c>
      <c r="M407" s="496">
        <v>95</v>
      </c>
      <c r="N407" s="383" t="s">
        <v>51</v>
      </c>
      <c r="O407" s="383" t="s">
        <v>115</v>
      </c>
      <c r="P407" s="383" t="s">
        <v>72</v>
      </c>
      <c r="Q407" s="497">
        <v>742.33</v>
      </c>
      <c r="R407" s="497">
        <v>442.48500000000001</v>
      </c>
      <c r="S407" s="497">
        <v>299.86099999999999</v>
      </c>
      <c r="T407" s="496">
        <v>0</v>
      </c>
      <c r="U407" s="496">
        <v>0</v>
      </c>
      <c r="V407" s="496">
        <v>0</v>
      </c>
      <c r="W407" s="496">
        <v>0</v>
      </c>
      <c r="X407" s="496">
        <v>0</v>
      </c>
      <c r="Y407" s="496">
        <v>0</v>
      </c>
      <c r="Z407" s="496">
        <v>0</v>
      </c>
      <c r="AA407" s="496">
        <v>0</v>
      </c>
    </row>
    <row r="408" spans="1:27" ht="15" x14ac:dyDescent="0.2">
      <c r="A408" s="383" t="s">
        <v>132</v>
      </c>
      <c r="B408" s="496">
        <v>2020</v>
      </c>
      <c r="C408" s="496">
        <v>5</v>
      </c>
      <c r="D408" s="496">
        <v>202005</v>
      </c>
      <c r="E408" s="383" t="s">
        <v>112</v>
      </c>
      <c r="F408" s="383" t="s">
        <v>115</v>
      </c>
      <c r="G408" s="383" t="s">
        <v>39</v>
      </c>
      <c r="H408" s="383" t="s">
        <v>40</v>
      </c>
      <c r="I408" s="383" t="s">
        <v>41</v>
      </c>
      <c r="J408" s="383" t="s">
        <v>115</v>
      </c>
      <c r="K408" s="383" t="s">
        <v>190</v>
      </c>
      <c r="L408" s="383" t="s">
        <v>191</v>
      </c>
      <c r="M408" s="496">
        <v>95</v>
      </c>
      <c r="N408" s="383" t="s">
        <v>51</v>
      </c>
      <c r="O408" s="383" t="s">
        <v>115</v>
      </c>
      <c r="P408" s="383" t="s">
        <v>72</v>
      </c>
      <c r="Q408" s="497">
        <v>32791.623</v>
      </c>
      <c r="R408" s="497">
        <v>31516.964</v>
      </c>
      <c r="S408" s="497">
        <v>1274.6500000000001</v>
      </c>
      <c r="T408" s="496">
        <v>0</v>
      </c>
      <c r="U408" s="496">
        <v>0</v>
      </c>
      <c r="V408" s="496">
        <v>0</v>
      </c>
      <c r="W408" s="496">
        <v>0</v>
      </c>
      <c r="X408" s="496">
        <v>0</v>
      </c>
      <c r="Y408" s="496">
        <v>0</v>
      </c>
      <c r="Z408" s="496">
        <v>0</v>
      </c>
      <c r="AA408" s="496">
        <v>0</v>
      </c>
    </row>
    <row r="409" spans="1:27" ht="15" x14ac:dyDescent="0.2">
      <c r="A409" s="383" t="s">
        <v>132</v>
      </c>
      <c r="B409" s="496">
        <v>2020</v>
      </c>
      <c r="C409" s="496">
        <v>5</v>
      </c>
      <c r="D409" s="496">
        <v>202005</v>
      </c>
      <c r="E409" s="383" t="s">
        <v>112</v>
      </c>
      <c r="F409" s="383" t="s">
        <v>115</v>
      </c>
      <c r="G409" s="383" t="s">
        <v>39</v>
      </c>
      <c r="H409" s="383" t="s">
        <v>40</v>
      </c>
      <c r="I409" s="383" t="s">
        <v>44</v>
      </c>
      <c r="J409" s="383" t="s">
        <v>115</v>
      </c>
      <c r="K409" s="383" t="s">
        <v>165</v>
      </c>
      <c r="L409" s="383" t="s">
        <v>166</v>
      </c>
      <c r="M409" s="496">
        <v>93</v>
      </c>
      <c r="N409" s="383" t="s">
        <v>51</v>
      </c>
      <c r="O409" s="383" t="s">
        <v>115</v>
      </c>
      <c r="P409" s="383" t="s">
        <v>71</v>
      </c>
      <c r="Q409" s="497">
        <v>3169.1559999999999</v>
      </c>
      <c r="R409" s="497">
        <v>3000.4119999999998</v>
      </c>
      <c r="S409" s="497">
        <v>168.74</v>
      </c>
      <c r="T409" s="496">
        <v>0</v>
      </c>
      <c r="U409" s="496">
        <v>0</v>
      </c>
      <c r="V409" s="496">
        <v>0</v>
      </c>
      <c r="W409" s="496">
        <v>0</v>
      </c>
      <c r="X409" s="496">
        <v>0</v>
      </c>
      <c r="Y409" s="496">
        <v>0</v>
      </c>
      <c r="Z409" s="496">
        <v>0</v>
      </c>
      <c r="AA409" s="496">
        <v>0</v>
      </c>
    </row>
    <row r="410" spans="1:27" ht="15" x14ac:dyDescent="0.2">
      <c r="A410" s="383" t="s">
        <v>132</v>
      </c>
      <c r="B410" s="496">
        <v>2020</v>
      </c>
      <c r="C410" s="496">
        <v>5</v>
      </c>
      <c r="D410" s="496">
        <v>202005</v>
      </c>
      <c r="E410" s="383" t="s">
        <v>112</v>
      </c>
      <c r="F410" s="383" t="s">
        <v>115</v>
      </c>
      <c r="G410" s="383" t="s">
        <v>39</v>
      </c>
      <c r="H410" s="383" t="s">
        <v>40</v>
      </c>
      <c r="I410" s="383" t="s">
        <v>44</v>
      </c>
      <c r="J410" s="383" t="s">
        <v>115</v>
      </c>
      <c r="K410" s="383" t="s">
        <v>165</v>
      </c>
      <c r="L410" s="383" t="s">
        <v>166</v>
      </c>
      <c r="M410" s="496">
        <v>93</v>
      </c>
      <c r="N410" s="383" t="s">
        <v>51</v>
      </c>
      <c r="O410" s="383" t="s">
        <v>115</v>
      </c>
      <c r="P410" s="383" t="s">
        <v>72</v>
      </c>
      <c r="Q410" s="497">
        <v>31389.620999999999</v>
      </c>
      <c r="R410" s="497">
        <v>29414.571</v>
      </c>
      <c r="S410" s="497">
        <v>1975.05</v>
      </c>
      <c r="T410" s="496">
        <v>0</v>
      </c>
      <c r="U410" s="496">
        <v>0</v>
      </c>
      <c r="V410" s="496">
        <v>0</v>
      </c>
      <c r="W410" s="496">
        <v>0</v>
      </c>
      <c r="X410" s="496">
        <v>0</v>
      </c>
      <c r="Y410" s="496">
        <v>0</v>
      </c>
      <c r="Z410" s="496">
        <v>0</v>
      </c>
      <c r="AA410" s="496">
        <v>0</v>
      </c>
    </row>
    <row r="411" spans="1:27" ht="15" x14ac:dyDescent="0.2">
      <c r="A411" s="383" t="s">
        <v>132</v>
      </c>
      <c r="B411" s="496">
        <v>2020</v>
      </c>
      <c r="C411" s="496">
        <v>5</v>
      </c>
      <c r="D411" s="496">
        <v>202005</v>
      </c>
      <c r="E411" s="383" t="s">
        <v>112</v>
      </c>
      <c r="F411" s="383" t="s">
        <v>115</v>
      </c>
      <c r="G411" s="383" t="s">
        <v>39</v>
      </c>
      <c r="H411" s="383" t="s">
        <v>40</v>
      </c>
      <c r="I411" s="383" t="s">
        <v>45</v>
      </c>
      <c r="J411" s="383" t="s">
        <v>115</v>
      </c>
      <c r="K411" s="383" t="s">
        <v>167</v>
      </c>
      <c r="L411" s="383" t="s">
        <v>168</v>
      </c>
      <c r="M411" s="496">
        <v>93</v>
      </c>
      <c r="N411" s="383" t="s">
        <v>51</v>
      </c>
      <c r="O411" s="383" t="s">
        <v>115</v>
      </c>
      <c r="P411" s="383" t="s">
        <v>72</v>
      </c>
      <c r="Q411" s="497">
        <v>826.91899999999998</v>
      </c>
      <c r="R411" s="497">
        <v>769.03</v>
      </c>
      <c r="S411" s="497">
        <v>57.9</v>
      </c>
      <c r="T411" s="496">
        <v>0</v>
      </c>
      <c r="U411" s="496">
        <v>0</v>
      </c>
      <c r="V411" s="496">
        <v>0</v>
      </c>
      <c r="W411" s="496">
        <v>0</v>
      </c>
      <c r="X411" s="496">
        <v>0</v>
      </c>
      <c r="Y411" s="496">
        <v>0</v>
      </c>
      <c r="Z411" s="496">
        <v>0</v>
      </c>
      <c r="AA411" s="496">
        <v>0</v>
      </c>
    </row>
    <row r="412" spans="1:27" ht="15" x14ac:dyDescent="0.2">
      <c r="A412" s="383" t="s">
        <v>132</v>
      </c>
      <c r="B412" s="496">
        <v>2020</v>
      </c>
      <c r="C412" s="496">
        <v>6</v>
      </c>
      <c r="D412" s="496">
        <v>202006</v>
      </c>
      <c r="E412" s="383" t="s">
        <v>112</v>
      </c>
      <c r="F412" s="383" t="s">
        <v>115</v>
      </c>
      <c r="G412" s="383" t="s">
        <v>13</v>
      </c>
      <c r="H412" s="383" t="s">
        <v>83</v>
      </c>
      <c r="I412" s="383" t="s">
        <v>15</v>
      </c>
      <c r="J412" s="383" t="s">
        <v>115</v>
      </c>
      <c r="K412" s="383" t="s">
        <v>118</v>
      </c>
      <c r="L412" s="383" t="s">
        <v>119</v>
      </c>
      <c r="M412" s="496">
        <v>78</v>
      </c>
      <c r="N412" s="383" t="s">
        <v>51</v>
      </c>
      <c r="O412" s="383" t="s">
        <v>115</v>
      </c>
      <c r="P412" s="383" t="s">
        <v>72</v>
      </c>
      <c r="Q412" s="497">
        <v>58528.167000000001</v>
      </c>
      <c r="R412" s="497">
        <v>57575.394999999997</v>
      </c>
      <c r="S412" s="497">
        <v>952.77200000000005</v>
      </c>
      <c r="T412" s="496">
        <v>0</v>
      </c>
      <c r="U412" s="496">
        <v>0</v>
      </c>
      <c r="V412" s="496">
        <v>0</v>
      </c>
      <c r="W412" s="496">
        <v>0</v>
      </c>
      <c r="X412" s="496">
        <v>0</v>
      </c>
      <c r="Y412" s="496">
        <v>0</v>
      </c>
      <c r="Z412" s="496">
        <v>0</v>
      </c>
      <c r="AA412" s="496">
        <v>0</v>
      </c>
    </row>
    <row r="413" spans="1:27" ht="15" x14ac:dyDescent="0.2">
      <c r="A413" s="383" t="s">
        <v>132</v>
      </c>
      <c r="B413" s="496">
        <v>2020</v>
      </c>
      <c r="C413" s="496">
        <v>6</v>
      </c>
      <c r="D413" s="496">
        <v>202006</v>
      </c>
      <c r="E413" s="383" t="s">
        <v>112</v>
      </c>
      <c r="F413" s="383" t="s">
        <v>115</v>
      </c>
      <c r="G413" s="383" t="s">
        <v>13</v>
      </c>
      <c r="H413" s="383" t="s">
        <v>83</v>
      </c>
      <c r="I413" s="383" t="s">
        <v>15</v>
      </c>
      <c r="J413" s="383" t="s">
        <v>115</v>
      </c>
      <c r="K413" s="383" t="s">
        <v>118</v>
      </c>
      <c r="L413" s="383" t="s">
        <v>119</v>
      </c>
      <c r="M413" s="496">
        <v>78</v>
      </c>
      <c r="N413" s="383" t="s">
        <v>51</v>
      </c>
      <c r="O413" s="383" t="s">
        <v>115</v>
      </c>
      <c r="P413" s="383" t="s">
        <v>73</v>
      </c>
      <c r="Q413" s="497">
        <v>18806.580000000002</v>
      </c>
      <c r="R413" s="497">
        <v>18805.759999999998</v>
      </c>
      <c r="S413" s="497">
        <v>0.82</v>
      </c>
      <c r="T413" s="496">
        <v>0</v>
      </c>
      <c r="U413" s="496">
        <v>0</v>
      </c>
      <c r="V413" s="496">
        <v>0</v>
      </c>
      <c r="W413" s="496">
        <v>0</v>
      </c>
      <c r="X413" s="496">
        <v>0</v>
      </c>
      <c r="Y413" s="496">
        <v>0</v>
      </c>
      <c r="Z413" s="496">
        <v>0</v>
      </c>
      <c r="AA413" s="496">
        <v>0</v>
      </c>
    </row>
    <row r="414" spans="1:27" ht="15" x14ac:dyDescent="0.2">
      <c r="A414" s="383" t="s">
        <v>132</v>
      </c>
      <c r="B414" s="496">
        <v>2020</v>
      </c>
      <c r="C414" s="496">
        <v>6</v>
      </c>
      <c r="D414" s="496">
        <v>202006</v>
      </c>
      <c r="E414" s="383" t="s">
        <v>112</v>
      </c>
      <c r="F414" s="383" t="s">
        <v>115</v>
      </c>
      <c r="G414" s="383" t="s">
        <v>13</v>
      </c>
      <c r="H414" s="383" t="s">
        <v>83</v>
      </c>
      <c r="I414" s="383" t="s">
        <v>15</v>
      </c>
      <c r="J414" s="383" t="s">
        <v>115</v>
      </c>
      <c r="K414" s="383" t="s">
        <v>118</v>
      </c>
      <c r="L414" s="383" t="s">
        <v>119</v>
      </c>
      <c r="M414" s="496">
        <v>78</v>
      </c>
      <c r="N414" s="383" t="s">
        <v>51</v>
      </c>
      <c r="O414" s="383" t="s">
        <v>115</v>
      </c>
      <c r="P414" s="383" t="s">
        <v>74</v>
      </c>
      <c r="Q414" s="497">
        <v>353975.61</v>
      </c>
      <c r="R414" s="497">
        <v>291086.46000000002</v>
      </c>
      <c r="S414" s="497">
        <v>62889.15</v>
      </c>
      <c r="T414" s="496">
        <v>0</v>
      </c>
      <c r="U414" s="496">
        <v>0</v>
      </c>
      <c r="V414" s="496">
        <v>0</v>
      </c>
      <c r="W414" s="496">
        <v>0</v>
      </c>
      <c r="X414" s="496">
        <v>0</v>
      </c>
      <c r="Y414" s="496">
        <v>0</v>
      </c>
      <c r="Z414" s="496">
        <v>0</v>
      </c>
      <c r="AA414" s="496">
        <v>0</v>
      </c>
    </row>
    <row r="415" spans="1:27" ht="15" x14ac:dyDescent="0.2">
      <c r="A415" s="383" t="s">
        <v>132</v>
      </c>
      <c r="B415" s="496">
        <v>2020</v>
      </c>
      <c r="C415" s="496">
        <v>6</v>
      </c>
      <c r="D415" s="496">
        <v>202006</v>
      </c>
      <c r="E415" s="383" t="s">
        <v>112</v>
      </c>
      <c r="F415" s="383" t="s">
        <v>115</v>
      </c>
      <c r="G415" s="383" t="s">
        <v>13</v>
      </c>
      <c r="H415" s="383" t="s">
        <v>83</v>
      </c>
      <c r="I415" s="383" t="s">
        <v>15</v>
      </c>
      <c r="J415" s="383" t="s">
        <v>115</v>
      </c>
      <c r="K415" s="383" t="s">
        <v>118</v>
      </c>
      <c r="L415" s="383" t="s">
        <v>119</v>
      </c>
      <c r="M415" s="496">
        <v>78</v>
      </c>
      <c r="N415" s="383" t="s">
        <v>51</v>
      </c>
      <c r="O415" s="383" t="s">
        <v>115</v>
      </c>
      <c r="P415" s="383" t="s">
        <v>77</v>
      </c>
      <c r="Q415" s="497">
        <v>2474.16</v>
      </c>
      <c r="R415" s="497">
        <v>2474.16</v>
      </c>
      <c r="S415" s="497">
        <v>0</v>
      </c>
      <c r="T415" s="496">
        <v>0</v>
      </c>
      <c r="U415" s="496">
        <v>0</v>
      </c>
      <c r="V415" s="496">
        <v>0</v>
      </c>
      <c r="W415" s="496">
        <v>0</v>
      </c>
      <c r="X415" s="496">
        <v>0</v>
      </c>
      <c r="Y415" s="496">
        <v>0</v>
      </c>
      <c r="Z415" s="496">
        <v>0</v>
      </c>
      <c r="AA415" s="496">
        <v>0</v>
      </c>
    </row>
    <row r="416" spans="1:27" ht="15" x14ac:dyDescent="0.2">
      <c r="A416" s="383" t="s">
        <v>132</v>
      </c>
      <c r="B416" s="496">
        <v>2020</v>
      </c>
      <c r="C416" s="496">
        <v>6</v>
      </c>
      <c r="D416" s="496">
        <v>202006</v>
      </c>
      <c r="E416" s="383" t="s">
        <v>112</v>
      </c>
      <c r="F416" s="383" t="s">
        <v>115</v>
      </c>
      <c r="G416" s="383" t="s">
        <v>13</v>
      </c>
      <c r="H416" s="383" t="s">
        <v>83</v>
      </c>
      <c r="I416" s="383" t="s">
        <v>16</v>
      </c>
      <c r="J416" s="383" t="s">
        <v>115</v>
      </c>
      <c r="K416" s="383" t="s">
        <v>138</v>
      </c>
      <c r="L416" s="383" t="s">
        <v>139</v>
      </c>
      <c r="M416" s="496">
        <v>90</v>
      </c>
      <c r="N416" s="383" t="s">
        <v>51</v>
      </c>
      <c r="O416" s="383" t="s">
        <v>115</v>
      </c>
      <c r="P416" s="383" t="s">
        <v>72</v>
      </c>
      <c r="Q416" s="497">
        <v>13994.989</v>
      </c>
      <c r="R416" s="497">
        <v>13214.974</v>
      </c>
      <c r="S416" s="497">
        <v>780.01</v>
      </c>
      <c r="T416" s="496">
        <v>0</v>
      </c>
      <c r="U416" s="496">
        <v>0</v>
      </c>
      <c r="V416" s="496">
        <v>0</v>
      </c>
      <c r="W416" s="496">
        <v>0</v>
      </c>
      <c r="X416" s="496">
        <v>0</v>
      </c>
      <c r="Y416" s="496">
        <v>0</v>
      </c>
      <c r="Z416" s="496">
        <v>0</v>
      </c>
      <c r="AA416" s="496">
        <v>0</v>
      </c>
    </row>
    <row r="417" spans="1:27" ht="15" x14ac:dyDescent="0.2">
      <c r="A417" s="383" t="s">
        <v>132</v>
      </c>
      <c r="B417" s="496">
        <v>2020</v>
      </c>
      <c r="C417" s="496">
        <v>6</v>
      </c>
      <c r="D417" s="496">
        <v>202006</v>
      </c>
      <c r="E417" s="383" t="s">
        <v>112</v>
      </c>
      <c r="F417" s="383" t="s">
        <v>115</v>
      </c>
      <c r="G417" s="383" t="s">
        <v>13</v>
      </c>
      <c r="H417" s="383" t="s">
        <v>83</v>
      </c>
      <c r="I417" s="383" t="s">
        <v>17</v>
      </c>
      <c r="J417" s="383" t="s">
        <v>115</v>
      </c>
      <c r="K417" s="383" t="s">
        <v>140</v>
      </c>
      <c r="L417" s="383" t="s">
        <v>141</v>
      </c>
      <c r="M417" s="496">
        <v>100</v>
      </c>
      <c r="N417" s="383" t="s">
        <v>51</v>
      </c>
      <c r="O417" s="383" t="s">
        <v>115</v>
      </c>
      <c r="P417" s="383" t="s">
        <v>72</v>
      </c>
      <c r="Q417" s="497">
        <v>18139.883999999998</v>
      </c>
      <c r="R417" s="497">
        <v>18139.883999999998</v>
      </c>
      <c r="S417" s="497">
        <v>0</v>
      </c>
      <c r="T417" s="496">
        <v>0</v>
      </c>
      <c r="U417" s="496">
        <v>0</v>
      </c>
      <c r="V417" s="496">
        <v>0</v>
      </c>
      <c r="W417" s="496">
        <v>0</v>
      </c>
      <c r="X417" s="496">
        <v>0</v>
      </c>
      <c r="Y417" s="496">
        <v>0</v>
      </c>
      <c r="Z417" s="496">
        <v>0</v>
      </c>
      <c r="AA417" s="496">
        <v>0</v>
      </c>
    </row>
    <row r="418" spans="1:27" ht="15" x14ac:dyDescent="0.2">
      <c r="A418" s="383" t="s">
        <v>132</v>
      </c>
      <c r="B418" s="496">
        <v>2020</v>
      </c>
      <c r="C418" s="496">
        <v>6</v>
      </c>
      <c r="D418" s="496">
        <v>202006</v>
      </c>
      <c r="E418" s="383" t="s">
        <v>112</v>
      </c>
      <c r="F418" s="383" t="s">
        <v>115</v>
      </c>
      <c r="G418" s="383" t="s">
        <v>13</v>
      </c>
      <c r="H418" s="383" t="s">
        <v>83</v>
      </c>
      <c r="I418" s="383" t="s">
        <v>17</v>
      </c>
      <c r="J418" s="383" t="s">
        <v>115</v>
      </c>
      <c r="K418" s="383" t="s">
        <v>140</v>
      </c>
      <c r="L418" s="383" t="s">
        <v>141</v>
      </c>
      <c r="M418" s="496">
        <v>100</v>
      </c>
      <c r="N418" s="383" t="s">
        <v>51</v>
      </c>
      <c r="O418" s="383" t="s">
        <v>115</v>
      </c>
      <c r="P418" s="383" t="s">
        <v>73</v>
      </c>
      <c r="Q418" s="497">
        <v>140</v>
      </c>
      <c r="R418" s="497">
        <v>140</v>
      </c>
      <c r="S418" s="497">
        <v>0</v>
      </c>
      <c r="T418" s="496">
        <v>0</v>
      </c>
      <c r="U418" s="496">
        <v>0</v>
      </c>
      <c r="V418" s="496">
        <v>0</v>
      </c>
      <c r="W418" s="496">
        <v>0</v>
      </c>
      <c r="X418" s="496">
        <v>0</v>
      </c>
      <c r="Y418" s="496">
        <v>0</v>
      </c>
      <c r="Z418" s="496">
        <v>0</v>
      </c>
      <c r="AA418" s="496">
        <v>0</v>
      </c>
    </row>
    <row r="419" spans="1:27" ht="15" x14ac:dyDescent="0.2">
      <c r="A419" s="383" t="s">
        <v>132</v>
      </c>
      <c r="B419" s="496">
        <v>2020</v>
      </c>
      <c r="C419" s="496">
        <v>6</v>
      </c>
      <c r="D419" s="496">
        <v>202006</v>
      </c>
      <c r="E419" s="383" t="s">
        <v>112</v>
      </c>
      <c r="F419" s="383" t="s">
        <v>115</v>
      </c>
      <c r="G419" s="383" t="s">
        <v>13</v>
      </c>
      <c r="H419" s="383" t="s">
        <v>83</v>
      </c>
      <c r="I419" s="383" t="s">
        <v>17</v>
      </c>
      <c r="J419" s="383" t="s">
        <v>115</v>
      </c>
      <c r="K419" s="383" t="s">
        <v>140</v>
      </c>
      <c r="L419" s="383" t="s">
        <v>141</v>
      </c>
      <c r="M419" s="496">
        <v>100</v>
      </c>
      <c r="N419" s="383" t="s">
        <v>51</v>
      </c>
      <c r="O419" s="383" t="s">
        <v>115</v>
      </c>
      <c r="P419" s="383" t="s">
        <v>76</v>
      </c>
      <c r="Q419" s="497">
        <v>81174.89</v>
      </c>
      <c r="R419" s="497">
        <v>81174.89</v>
      </c>
      <c r="S419" s="497">
        <v>0</v>
      </c>
      <c r="T419" s="496">
        <v>0</v>
      </c>
      <c r="U419" s="496">
        <v>0</v>
      </c>
      <c r="V419" s="496">
        <v>0</v>
      </c>
      <c r="W419" s="496">
        <v>0</v>
      </c>
      <c r="X419" s="496">
        <v>0</v>
      </c>
      <c r="Y419" s="496">
        <v>0</v>
      </c>
      <c r="Z419" s="496">
        <v>0</v>
      </c>
      <c r="AA419" s="496">
        <v>0</v>
      </c>
    </row>
    <row r="420" spans="1:27" ht="15" x14ac:dyDescent="0.2">
      <c r="A420" s="383" t="s">
        <v>132</v>
      </c>
      <c r="B420" s="496">
        <v>2020</v>
      </c>
      <c r="C420" s="496">
        <v>6</v>
      </c>
      <c r="D420" s="496">
        <v>202006</v>
      </c>
      <c r="E420" s="383" t="s">
        <v>112</v>
      </c>
      <c r="F420" s="383" t="s">
        <v>115</v>
      </c>
      <c r="G420" s="383" t="s">
        <v>13</v>
      </c>
      <c r="H420" s="383" t="s">
        <v>83</v>
      </c>
      <c r="I420" s="383" t="s">
        <v>17</v>
      </c>
      <c r="J420" s="383" t="s">
        <v>115</v>
      </c>
      <c r="K420" s="383" t="s">
        <v>140</v>
      </c>
      <c r="L420" s="383" t="s">
        <v>141</v>
      </c>
      <c r="M420" s="496">
        <v>100</v>
      </c>
      <c r="N420" s="383" t="s">
        <v>51</v>
      </c>
      <c r="O420" s="383" t="s">
        <v>115</v>
      </c>
      <c r="P420" s="383" t="s">
        <v>77</v>
      </c>
      <c r="Q420" s="497">
        <v>6732</v>
      </c>
      <c r="R420" s="497">
        <v>6732</v>
      </c>
      <c r="S420" s="497">
        <v>0</v>
      </c>
      <c r="T420" s="496">
        <v>0</v>
      </c>
      <c r="U420" s="496">
        <v>0</v>
      </c>
      <c r="V420" s="496">
        <v>0</v>
      </c>
      <c r="W420" s="496">
        <v>0</v>
      </c>
      <c r="X420" s="496">
        <v>0</v>
      </c>
      <c r="Y420" s="496">
        <v>0</v>
      </c>
      <c r="Z420" s="496">
        <v>0</v>
      </c>
      <c r="AA420" s="496">
        <v>0</v>
      </c>
    </row>
    <row r="421" spans="1:27" ht="15" x14ac:dyDescent="0.2">
      <c r="A421" s="383" t="s">
        <v>132</v>
      </c>
      <c r="B421" s="496">
        <v>2020</v>
      </c>
      <c r="C421" s="496">
        <v>6</v>
      </c>
      <c r="D421" s="496">
        <v>202006</v>
      </c>
      <c r="E421" s="383" t="s">
        <v>112</v>
      </c>
      <c r="F421" s="383" t="s">
        <v>115</v>
      </c>
      <c r="G421" s="383" t="s">
        <v>13</v>
      </c>
      <c r="H421" s="383" t="s">
        <v>83</v>
      </c>
      <c r="I421" s="383" t="s">
        <v>18</v>
      </c>
      <c r="J421" s="383" t="s">
        <v>115</v>
      </c>
      <c r="K421" s="383" t="s">
        <v>142</v>
      </c>
      <c r="L421" s="383" t="s">
        <v>143</v>
      </c>
      <c r="M421" s="496">
        <v>100</v>
      </c>
      <c r="N421" s="383" t="s">
        <v>51</v>
      </c>
      <c r="O421" s="383" t="s">
        <v>115</v>
      </c>
      <c r="P421" s="383" t="s">
        <v>72</v>
      </c>
      <c r="Q421" s="497">
        <v>988.42100000000005</v>
      </c>
      <c r="R421" s="497">
        <v>988.42100000000005</v>
      </c>
      <c r="S421" s="497">
        <v>0</v>
      </c>
      <c r="T421" s="496">
        <v>0</v>
      </c>
      <c r="U421" s="496">
        <v>0</v>
      </c>
      <c r="V421" s="496">
        <v>0</v>
      </c>
      <c r="W421" s="496">
        <v>0</v>
      </c>
      <c r="X421" s="496">
        <v>0</v>
      </c>
      <c r="Y421" s="496">
        <v>0</v>
      </c>
      <c r="Z421" s="496">
        <v>0</v>
      </c>
      <c r="AA421" s="496">
        <v>0</v>
      </c>
    </row>
    <row r="422" spans="1:27" ht="15" x14ac:dyDescent="0.2">
      <c r="A422" s="383" t="s">
        <v>132</v>
      </c>
      <c r="B422" s="496">
        <v>2020</v>
      </c>
      <c r="C422" s="496">
        <v>6</v>
      </c>
      <c r="D422" s="496">
        <v>202006</v>
      </c>
      <c r="E422" s="383" t="s">
        <v>112</v>
      </c>
      <c r="F422" s="383" t="s">
        <v>115</v>
      </c>
      <c r="G422" s="383" t="s">
        <v>13</v>
      </c>
      <c r="H422" s="383" t="s">
        <v>83</v>
      </c>
      <c r="I422" s="383" t="s">
        <v>18</v>
      </c>
      <c r="J422" s="383" t="s">
        <v>115</v>
      </c>
      <c r="K422" s="383" t="s">
        <v>142</v>
      </c>
      <c r="L422" s="383" t="s">
        <v>143</v>
      </c>
      <c r="M422" s="496">
        <v>100</v>
      </c>
      <c r="N422" s="383" t="s">
        <v>51</v>
      </c>
      <c r="O422" s="383" t="s">
        <v>115</v>
      </c>
      <c r="P422" s="383" t="s">
        <v>74</v>
      </c>
      <c r="Q422" s="497">
        <v>23903</v>
      </c>
      <c r="R422" s="497">
        <v>23903</v>
      </c>
      <c r="S422" s="497">
        <v>0</v>
      </c>
      <c r="T422" s="496">
        <v>0</v>
      </c>
      <c r="U422" s="496">
        <v>0</v>
      </c>
      <c r="V422" s="496">
        <v>0</v>
      </c>
      <c r="W422" s="496">
        <v>0</v>
      </c>
      <c r="X422" s="496">
        <v>0</v>
      </c>
      <c r="Y422" s="496">
        <v>0</v>
      </c>
      <c r="Z422" s="496">
        <v>0</v>
      </c>
      <c r="AA422" s="496">
        <v>0</v>
      </c>
    </row>
    <row r="423" spans="1:27" ht="15" x14ac:dyDescent="0.2">
      <c r="A423" s="383" t="s">
        <v>132</v>
      </c>
      <c r="B423" s="496">
        <v>2020</v>
      </c>
      <c r="C423" s="496">
        <v>6</v>
      </c>
      <c r="D423" s="496">
        <v>202006</v>
      </c>
      <c r="E423" s="383" t="s">
        <v>112</v>
      </c>
      <c r="F423" s="383" t="s">
        <v>115</v>
      </c>
      <c r="G423" s="383" t="s">
        <v>13</v>
      </c>
      <c r="H423" s="383" t="s">
        <v>83</v>
      </c>
      <c r="I423" s="383" t="s">
        <v>18</v>
      </c>
      <c r="J423" s="383" t="s">
        <v>115</v>
      </c>
      <c r="K423" s="383" t="s">
        <v>142</v>
      </c>
      <c r="L423" s="383" t="s">
        <v>143</v>
      </c>
      <c r="M423" s="496">
        <v>100</v>
      </c>
      <c r="N423" s="383" t="s">
        <v>51</v>
      </c>
      <c r="O423" s="383" t="s">
        <v>115</v>
      </c>
      <c r="P423" s="383" t="s">
        <v>76</v>
      </c>
      <c r="Q423" s="497">
        <v>45768.68</v>
      </c>
      <c r="R423" s="497">
        <v>45768.68</v>
      </c>
      <c r="S423" s="497">
        <v>0</v>
      </c>
      <c r="T423" s="496">
        <v>0</v>
      </c>
      <c r="U423" s="496">
        <v>0</v>
      </c>
      <c r="V423" s="496">
        <v>0</v>
      </c>
      <c r="W423" s="496">
        <v>0</v>
      </c>
      <c r="X423" s="496">
        <v>0</v>
      </c>
      <c r="Y423" s="496">
        <v>0</v>
      </c>
      <c r="Z423" s="496">
        <v>0</v>
      </c>
      <c r="AA423" s="496">
        <v>0</v>
      </c>
    </row>
    <row r="424" spans="1:27" ht="15" x14ac:dyDescent="0.2">
      <c r="A424" s="383" t="s">
        <v>132</v>
      </c>
      <c r="B424" s="496">
        <v>2020</v>
      </c>
      <c r="C424" s="496">
        <v>6</v>
      </c>
      <c r="D424" s="496">
        <v>202006</v>
      </c>
      <c r="E424" s="383" t="s">
        <v>112</v>
      </c>
      <c r="F424" s="383" t="s">
        <v>115</v>
      </c>
      <c r="G424" s="383" t="s">
        <v>13</v>
      </c>
      <c r="H424" s="383" t="s">
        <v>83</v>
      </c>
      <c r="I424" s="383" t="s">
        <v>19</v>
      </c>
      <c r="J424" s="383" t="s">
        <v>169</v>
      </c>
      <c r="K424" s="383" t="s">
        <v>144</v>
      </c>
      <c r="L424" s="383" t="s">
        <v>145</v>
      </c>
      <c r="M424" s="496">
        <v>95</v>
      </c>
      <c r="N424" s="383" t="s">
        <v>51</v>
      </c>
      <c r="O424" s="383" t="s">
        <v>115</v>
      </c>
      <c r="P424" s="383" t="s">
        <v>72</v>
      </c>
      <c r="Q424" s="497">
        <v>221394.00399999999</v>
      </c>
      <c r="R424" s="497">
        <v>208578.37400000001</v>
      </c>
      <c r="S424" s="497">
        <v>12815.61</v>
      </c>
      <c r="T424" s="496">
        <v>0</v>
      </c>
      <c r="U424" s="496">
        <v>0</v>
      </c>
      <c r="V424" s="496">
        <v>0</v>
      </c>
      <c r="W424" s="496">
        <v>0</v>
      </c>
      <c r="X424" s="496">
        <v>0</v>
      </c>
      <c r="Y424" s="496">
        <v>0</v>
      </c>
      <c r="Z424" s="496">
        <v>0</v>
      </c>
      <c r="AA424" s="496">
        <v>0</v>
      </c>
    </row>
    <row r="425" spans="1:27" ht="15" x14ac:dyDescent="0.2">
      <c r="A425" s="383" t="s">
        <v>132</v>
      </c>
      <c r="B425" s="496">
        <v>2020</v>
      </c>
      <c r="C425" s="496">
        <v>6</v>
      </c>
      <c r="D425" s="496">
        <v>202006</v>
      </c>
      <c r="E425" s="383" t="s">
        <v>112</v>
      </c>
      <c r="F425" s="383" t="s">
        <v>115</v>
      </c>
      <c r="G425" s="383" t="s">
        <v>13</v>
      </c>
      <c r="H425" s="383" t="s">
        <v>83</v>
      </c>
      <c r="I425" s="383" t="s">
        <v>20</v>
      </c>
      <c r="J425" s="383" t="s">
        <v>115</v>
      </c>
      <c r="K425" s="383" t="s">
        <v>146</v>
      </c>
      <c r="L425" s="383" t="s">
        <v>147</v>
      </c>
      <c r="M425" s="496">
        <v>14</v>
      </c>
      <c r="N425" s="383" t="s">
        <v>51</v>
      </c>
      <c r="O425" s="383" t="s">
        <v>115</v>
      </c>
      <c r="P425" s="383" t="s">
        <v>72</v>
      </c>
      <c r="Q425" s="497">
        <v>521.351</v>
      </c>
      <c r="R425" s="497">
        <v>395.51100000000002</v>
      </c>
      <c r="S425" s="497">
        <v>125.84</v>
      </c>
      <c r="T425" s="496">
        <v>0</v>
      </c>
      <c r="U425" s="496">
        <v>0</v>
      </c>
      <c r="V425" s="496">
        <v>0</v>
      </c>
      <c r="W425" s="496">
        <v>0</v>
      </c>
      <c r="X425" s="496">
        <v>0</v>
      </c>
      <c r="Y425" s="496">
        <v>0</v>
      </c>
      <c r="Z425" s="496">
        <v>0</v>
      </c>
      <c r="AA425" s="496">
        <v>0</v>
      </c>
    </row>
    <row r="426" spans="1:27" ht="15" x14ac:dyDescent="0.2">
      <c r="A426" s="383" t="s">
        <v>132</v>
      </c>
      <c r="B426" s="496">
        <v>2020</v>
      </c>
      <c r="C426" s="496">
        <v>6</v>
      </c>
      <c r="D426" s="496">
        <v>202006</v>
      </c>
      <c r="E426" s="383" t="s">
        <v>112</v>
      </c>
      <c r="F426" s="383" t="s">
        <v>115</v>
      </c>
      <c r="G426" s="383" t="s">
        <v>13</v>
      </c>
      <c r="H426" s="383" t="s">
        <v>83</v>
      </c>
      <c r="I426" s="383" t="s">
        <v>20</v>
      </c>
      <c r="J426" s="383" t="s">
        <v>115</v>
      </c>
      <c r="K426" s="383" t="s">
        <v>146</v>
      </c>
      <c r="L426" s="383" t="s">
        <v>147</v>
      </c>
      <c r="M426" s="496">
        <v>14</v>
      </c>
      <c r="N426" s="383" t="s">
        <v>51</v>
      </c>
      <c r="O426" s="383" t="s">
        <v>115</v>
      </c>
      <c r="P426" s="383" t="s">
        <v>77</v>
      </c>
      <c r="Q426" s="497">
        <v>-6.19</v>
      </c>
      <c r="R426" s="497">
        <v>-0.86</v>
      </c>
      <c r="S426" s="497">
        <v>-5.33</v>
      </c>
      <c r="T426" s="496">
        <v>0</v>
      </c>
      <c r="U426" s="496">
        <v>0</v>
      </c>
      <c r="V426" s="496">
        <v>0</v>
      </c>
      <c r="W426" s="496">
        <v>0</v>
      </c>
      <c r="X426" s="496">
        <v>0</v>
      </c>
      <c r="Y426" s="496">
        <v>0</v>
      </c>
      <c r="Z426" s="496">
        <v>0</v>
      </c>
      <c r="AA426" s="496">
        <v>0</v>
      </c>
    </row>
    <row r="427" spans="1:27" ht="15" x14ac:dyDescent="0.2">
      <c r="A427" s="383" t="s">
        <v>132</v>
      </c>
      <c r="B427" s="496">
        <v>2020</v>
      </c>
      <c r="C427" s="496">
        <v>6</v>
      </c>
      <c r="D427" s="496">
        <v>202006</v>
      </c>
      <c r="E427" s="383" t="s">
        <v>112</v>
      </c>
      <c r="F427" s="383" t="s">
        <v>115</v>
      </c>
      <c r="G427" s="383" t="s">
        <v>13</v>
      </c>
      <c r="H427" s="383" t="s">
        <v>83</v>
      </c>
      <c r="I427" s="383" t="s">
        <v>21</v>
      </c>
      <c r="J427" s="383" t="s">
        <v>115</v>
      </c>
      <c r="K427" s="383" t="s">
        <v>148</v>
      </c>
      <c r="L427" s="383" t="s">
        <v>149</v>
      </c>
      <c r="M427" s="496">
        <v>88</v>
      </c>
      <c r="N427" s="383" t="s">
        <v>51</v>
      </c>
      <c r="O427" s="383" t="s">
        <v>115</v>
      </c>
      <c r="P427" s="383" t="s">
        <v>72</v>
      </c>
      <c r="Q427" s="497">
        <v>2518.61</v>
      </c>
      <c r="R427" s="497">
        <v>2118.61</v>
      </c>
      <c r="S427" s="497">
        <v>400</v>
      </c>
      <c r="T427" s="496">
        <v>0</v>
      </c>
      <c r="U427" s="496">
        <v>0</v>
      </c>
      <c r="V427" s="496">
        <v>0</v>
      </c>
      <c r="W427" s="496">
        <v>0</v>
      </c>
      <c r="X427" s="496">
        <v>0</v>
      </c>
      <c r="Y427" s="496">
        <v>0</v>
      </c>
      <c r="Z427" s="496">
        <v>0</v>
      </c>
      <c r="AA427" s="496">
        <v>0</v>
      </c>
    </row>
    <row r="428" spans="1:27" ht="15" x14ac:dyDescent="0.2">
      <c r="A428" s="383" t="s">
        <v>132</v>
      </c>
      <c r="B428" s="496">
        <v>2020</v>
      </c>
      <c r="C428" s="496">
        <v>6</v>
      </c>
      <c r="D428" s="496">
        <v>202006</v>
      </c>
      <c r="E428" s="383" t="s">
        <v>112</v>
      </c>
      <c r="F428" s="383" t="s">
        <v>115</v>
      </c>
      <c r="G428" s="383" t="s">
        <v>13</v>
      </c>
      <c r="H428" s="383" t="s">
        <v>83</v>
      </c>
      <c r="I428" s="383" t="s">
        <v>22</v>
      </c>
      <c r="J428" s="383" t="s">
        <v>115</v>
      </c>
      <c r="K428" s="383" t="s">
        <v>150</v>
      </c>
      <c r="L428" s="383" t="s">
        <v>151</v>
      </c>
      <c r="M428" s="496">
        <v>68</v>
      </c>
      <c r="N428" s="383" t="s">
        <v>51</v>
      </c>
      <c r="O428" s="383" t="s">
        <v>115</v>
      </c>
      <c r="P428" s="383" t="s">
        <v>71</v>
      </c>
      <c r="Q428" s="497">
        <v>10230.5</v>
      </c>
      <c r="R428" s="497">
        <v>6956.74</v>
      </c>
      <c r="S428" s="497">
        <v>3273.76</v>
      </c>
      <c r="T428" s="496">
        <v>0</v>
      </c>
      <c r="U428" s="496">
        <v>0</v>
      </c>
      <c r="V428" s="496">
        <v>0</v>
      </c>
      <c r="W428" s="496">
        <v>0</v>
      </c>
      <c r="X428" s="496">
        <v>0</v>
      </c>
      <c r="Y428" s="496">
        <v>0</v>
      </c>
      <c r="Z428" s="496">
        <v>0</v>
      </c>
      <c r="AA428" s="496">
        <v>0</v>
      </c>
    </row>
    <row r="429" spans="1:27" ht="15" x14ac:dyDescent="0.2">
      <c r="A429" s="383" t="s">
        <v>132</v>
      </c>
      <c r="B429" s="496">
        <v>2020</v>
      </c>
      <c r="C429" s="496">
        <v>6</v>
      </c>
      <c r="D429" s="496">
        <v>202006</v>
      </c>
      <c r="E429" s="383" t="s">
        <v>112</v>
      </c>
      <c r="F429" s="383" t="s">
        <v>115</v>
      </c>
      <c r="G429" s="383" t="s">
        <v>13</v>
      </c>
      <c r="H429" s="383" t="s">
        <v>83</v>
      </c>
      <c r="I429" s="383" t="s">
        <v>22</v>
      </c>
      <c r="J429" s="383" t="s">
        <v>115</v>
      </c>
      <c r="K429" s="383" t="s">
        <v>150</v>
      </c>
      <c r="L429" s="383" t="s">
        <v>151</v>
      </c>
      <c r="M429" s="496">
        <v>68</v>
      </c>
      <c r="N429" s="383" t="s">
        <v>51</v>
      </c>
      <c r="O429" s="383" t="s">
        <v>115</v>
      </c>
      <c r="P429" s="383" t="s">
        <v>72</v>
      </c>
      <c r="Q429" s="497">
        <v>-14.49</v>
      </c>
      <c r="R429" s="497">
        <v>-9.86</v>
      </c>
      <c r="S429" s="497">
        <v>-4.63</v>
      </c>
      <c r="T429" s="496">
        <v>0</v>
      </c>
      <c r="U429" s="496">
        <v>0</v>
      </c>
      <c r="V429" s="496">
        <v>0</v>
      </c>
      <c r="W429" s="496">
        <v>0</v>
      </c>
      <c r="X429" s="496">
        <v>0</v>
      </c>
      <c r="Y429" s="496">
        <v>0</v>
      </c>
      <c r="Z429" s="496">
        <v>0</v>
      </c>
      <c r="AA429" s="496">
        <v>0</v>
      </c>
    </row>
    <row r="430" spans="1:27" ht="15" x14ac:dyDescent="0.2">
      <c r="A430" s="383" t="s">
        <v>132</v>
      </c>
      <c r="B430" s="496">
        <v>2020</v>
      </c>
      <c r="C430" s="496">
        <v>6</v>
      </c>
      <c r="D430" s="496">
        <v>202006</v>
      </c>
      <c r="E430" s="383" t="s">
        <v>112</v>
      </c>
      <c r="F430" s="383" t="s">
        <v>115</v>
      </c>
      <c r="G430" s="383" t="s">
        <v>13</v>
      </c>
      <c r="H430" s="383" t="s">
        <v>84</v>
      </c>
      <c r="I430" s="383" t="s">
        <v>25</v>
      </c>
      <c r="J430" s="383" t="s">
        <v>115</v>
      </c>
      <c r="K430" s="383" t="s">
        <v>152</v>
      </c>
      <c r="L430" s="383" t="s">
        <v>153</v>
      </c>
      <c r="M430" s="496">
        <v>95</v>
      </c>
      <c r="N430" s="383" t="s">
        <v>51</v>
      </c>
      <c r="O430" s="383" t="s">
        <v>115</v>
      </c>
      <c r="P430" s="383" t="s">
        <v>71</v>
      </c>
      <c r="Q430" s="497">
        <v>-19.3</v>
      </c>
      <c r="R430" s="497">
        <v>-18.329999999999998</v>
      </c>
      <c r="S430" s="497">
        <v>-0.97</v>
      </c>
      <c r="T430" s="496">
        <v>0</v>
      </c>
      <c r="U430" s="496">
        <v>0</v>
      </c>
      <c r="V430" s="496">
        <v>0</v>
      </c>
      <c r="W430" s="496">
        <v>0</v>
      </c>
      <c r="X430" s="496">
        <v>0</v>
      </c>
      <c r="Y430" s="496">
        <v>0</v>
      </c>
      <c r="Z430" s="496">
        <v>0</v>
      </c>
      <c r="AA430" s="496">
        <v>0</v>
      </c>
    </row>
    <row r="431" spans="1:27" ht="15" x14ac:dyDescent="0.2">
      <c r="A431" s="383" t="s">
        <v>132</v>
      </c>
      <c r="B431" s="496">
        <v>2020</v>
      </c>
      <c r="C431" s="496">
        <v>6</v>
      </c>
      <c r="D431" s="496">
        <v>202006</v>
      </c>
      <c r="E431" s="383" t="s">
        <v>112</v>
      </c>
      <c r="F431" s="383" t="s">
        <v>115</v>
      </c>
      <c r="G431" s="383" t="s">
        <v>13</v>
      </c>
      <c r="H431" s="383" t="s">
        <v>84</v>
      </c>
      <c r="I431" s="383" t="s">
        <v>25</v>
      </c>
      <c r="J431" s="383" t="s">
        <v>115</v>
      </c>
      <c r="K431" s="383" t="s">
        <v>152</v>
      </c>
      <c r="L431" s="383" t="s">
        <v>153</v>
      </c>
      <c r="M431" s="496">
        <v>95</v>
      </c>
      <c r="N431" s="383" t="s">
        <v>51</v>
      </c>
      <c r="O431" s="383" t="s">
        <v>115</v>
      </c>
      <c r="P431" s="383" t="s">
        <v>72</v>
      </c>
      <c r="Q431" s="497">
        <v>46136.088000000003</v>
      </c>
      <c r="R431" s="497">
        <v>46136.088000000003</v>
      </c>
      <c r="S431" s="497">
        <v>0</v>
      </c>
      <c r="T431" s="496">
        <v>0</v>
      </c>
      <c r="U431" s="496">
        <v>0</v>
      </c>
      <c r="V431" s="496">
        <v>0</v>
      </c>
      <c r="W431" s="496">
        <v>0</v>
      </c>
      <c r="X431" s="496">
        <v>0</v>
      </c>
      <c r="Y431" s="496">
        <v>0</v>
      </c>
      <c r="Z431" s="496">
        <v>0</v>
      </c>
      <c r="AA431" s="496">
        <v>0</v>
      </c>
    </row>
    <row r="432" spans="1:27" ht="15" x14ac:dyDescent="0.2">
      <c r="A432" s="383" t="s">
        <v>132</v>
      </c>
      <c r="B432" s="496">
        <v>2020</v>
      </c>
      <c r="C432" s="496">
        <v>6</v>
      </c>
      <c r="D432" s="496">
        <v>202006</v>
      </c>
      <c r="E432" s="383" t="s">
        <v>112</v>
      </c>
      <c r="F432" s="383" t="s">
        <v>115</v>
      </c>
      <c r="G432" s="383" t="s">
        <v>13</v>
      </c>
      <c r="H432" s="383" t="s">
        <v>84</v>
      </c>
      <c r="I432" s="383" t="s">
        <v>25</v>
      </c>
      <c r="J432" s="383" t="s">
        <v>115</v>
      </c>
      <c r="K432" s="383" t="s">
        <v>152</v>
      </c>
      <c r="L432" s="383" t="s">
        <v>153</v>
      </c>
      <c r="M432" s="496">
        <v>95</v>
      </c>
      <c r="N432" s="383" t="s">
        <v>51</v>
      </c>
      <c r="O432" s="383" t="s">
        <v>115</v>
      </c>
      <c r="P432" s="383" t="s">
        <v>74</v>
      </c>
      <c r="Q432" s="497">
        <v>91580.6</v>
      </c>
      <c r="R432" s="497">
        <v>89280.6</v>
      </c>
      <c r="S432" s="497">
        <v>2300</v>
      </c>
      <c r="T432" s="496">
        <v>0</v>
      </c>
      <c r="U432" s="496">
        <v>0</v>
      </c>
      <c r="V432" s="496">
        <v>0</v>
      </c>
      <c r="W432" s="496">
        <v>0</v>
      </c>
      <c r="X432" s="496">
        <v>0</v>
      </c>
      <c r="Y432" s="496">
        <v>0</v>
      </c>
      <c r="Z432" s="496">
        <v>0</v>
      </c>
      <c r="AA432" s="496">
        <v>0</v>
      </c>
    </row>
    <row r="433" spans="1:27" ht="15" x14ac:dyDescent="0.2">
      <c r="A433" s="383" t="s">
        <v>132</v>
      </c>
      <c r="B433" s="496">
        <v>2020</v>
      </c>
      <c r="C433" s="496">
        <v>6</v>
      </c>
      <c r="D433" s="496">
        <v>202006</v>
      </c>
      <c r="E433" s="383" t="s">
        <v>112</v>
      </c>
      <c r="F433" s="383" t="s">
        <v>115</v>
      </c>
      <c r="G433" s="383" t="s">
        <v>13</v>
      </c>
      <c r="H433" s="383" t="s">
        <v>84</v>
      </c>
      <c r="I433" s="383" t="s">
        <v>25</v>
      </c>
      <c r="J433" s="383" t="s">
        <v>115</v>
      </c>
      <c r="K433" s="383" t="s">
        <v>152</v>
      </c>
      <c r="L433" s="383" t="s">
        <v>153</v>
      </c>
      <c r="M433" s="496">
        <v>95</v>
      </c>
      <c r="N433" s="383" t="s">
        <v>51</v>
      </c>
      <c r="O433" s="383" t="s">
        <v>115</v>
      </c>
      <c r="P433" s="383" t="s">
        <v>77</v>
      </c>
      <c r="Q433" s="497">
        <v>997.16</v>
      </c>
      <c r="R433" s="497">
        <v>997.16</v>
      </c>
      <c r="S433" s="497">
        <v>0</v>
      </c>
      <c r="T433" s="496">
        <v>0</v>
      </c>
      <c r="U433" s="496">
        <v>0</v>
      </c>
      <c r="V433" s="496">
        <v>0</v>
      </c>
      <c r="W433" s="496">
        <v>0</v>
      </c>
      <c r="X433" s="496">
        <v>0</v>
      </c>
      <c r="Y433" s="496">
        <v>0</v>
      </c>
      <c r="Z433" s="496">
        <v>0</v>
      </c>
      <c r="AA433" s="496">
        <v>0</v>
      </c>
    </row>
    <row r="434" spans="1:27" ht="15" x14ac:dyDescent="0.2">
      <c r="A434" s="383" t="s">
        <v>132</v>
      </c>
      <c r="B434" s="496">
        <v>2020</v>
      </c>
      <c r="C434" s="496">
        <v>6</v>
      </c>
      <c r="D434" s="496">
        <v>202006</v>
      </c>
      <c r="E434" s="383" t="s">
        <v>112</v>
      </c>
      <c r="F434" s="383" t="s">
        <v>115</v>
      </c>
      <c r="G434" s="383" t="s">
        <v>13</v>
      </c>
      <c r="H434" s="383" t="s">
        <v>84</v>
      </c>
      <c r="I434" s="383" t="s">
        <v>25</v>
      </c>
      <c r="J434" s="383" t="s">
        <v>115</v>
      </c>
      <c r="K434" s="383" t="s">
        <v>170</v>
      </c>
      <c r="L434" s="383" t="s">
        <v>171</v>
      </c>
      <c r="M434" s="496">
        <v>95</v>
      </c>
      <c r="N434" s="383" t="s">
        <v>51</v>
      </c>
      <c r="O434" s="383" t="s">
        <v>115</v>
      </c>
      <c r="P434" s="383" t="s">
        <v>72</v>
      </c>
      <c r="Q434" s="497">
        <v>44.341999999999999</v>
      </c>
      <c r="R434" s="497">
        <v>44.341999999999999</v>
      </c>
      <c r="S434" s="497">
        <v>0</v>
      </c>
      <c r="T434" s="496">
        <v>0</v>
      </c>
      <c r="U434" s="496">
        <v>0</v>
      </c>
      <c r="V434" s="496">
        <v>0</v>
      </c>
      <c r="W434" s="496">
        <v>0</v>
      </c>
      <c r="X434" s="496">
        <v>0</v>
      </c>
      <c r="Y434" s="496">
        <v>0</v>
      </c>
      <c r="Z434" s="496">
        <v>0</v>
      </c>
      <c r="AA434" s="496">
        <v>0</v>
      </c>
    </row>
    <row r="435" spans="1:27" ht="15" x14ac:dyDescent="0.2">
      <c r="A435" s="383" t="s">
        <v>132</v>
      </c>
      <c r="B435" s="496">
        <v>2020</v>
      </c>
      <c r="C435" s="496">
        <v>6</v>
      </c>
      <c r="D435" s="496">
        <v>202006</v>
      </c>
      <c r="E435" s="383" t="s">
        <v>112</v>
      </c>
      <c r="F435" s="383" t="s">
        <v>115</v>
      </c>
      <c r="G435" s="383" t="s">
        <v>13</v>
      </c>
      <c r="H435" s="383" t="s">
        <v>84</v>
      </c>
      <c r="I435" s="383" t="s">
        <v>26</v>
      </c>
      <c r="J435" s="383" t="s">
        <v>115</v>
      </c>
      <c r="K435" s="383" t="s">
        <v>154</v>
      </c>
      <c r="L435" s="383" t="s">
        <v>155</v>
      </c>
      <c r="M435" s="496">
        <v>100</v>
      </c>
      <c r="N435" s="383" t="s">
        <v>51</v>
      </c>
      <c r="O435" s="383" t="s">
        <v>115</v>
      </c>
      <c r="P435" s="383" t="s">
        <v>72</v>
      </c>
      <c r="Q435" s="497">
        <v>638.40099999999995</v>
      </c>
      <c r="R435" s="497">
        <v>638.40099999999995</v>
      </c>
      <c r="S435" s="497">
        <v>0</v>
      </c>
      <c r="T435" s="496">
        <v>0</v>
      </c>
      <c r="U435" s="496">
        <v>0</v>
      </c>
      <c r="V435" s="496">
        <v>0</v>
      </c>
      <c r="W435" s="496">
        <v>0</v>
      </c>
      <c r="X435" s="496">
        <v>0</v>
      </c>
      <c r="Y435" s="496">
        <v>0</v>
      </c>
      <c r="Z435" s="496">
        <v>0</v>
      </c>
      <c r="AA435" s="496">
        <v>0</v>
      </c>
    </row>
    <row r="436" spans="1:27" ht="15" x14ac:dyDescent="0.2">
      <c r="A436" s="383" t="s">
        <v>132</v>
      </c>
      <c r="B436" s="496">
        <v>2020</v>
      </c>
      <c r="C436" s="496">
        <v>6</v>
      </c>
      <c r="D436" s="496">
        <v>202006</v>
      </c>
      <c r="E436" s="383" t="s">
        <v>112</v>
      </c>
      <c r="F436" s="383" t="s">
        <v>115</v>
      </c>
      <c r="G436" s="383" t="s">
        <v>13</v>
      </c>
      <c r="H436" s="383" t="s">
        <v>84</v>
      </c>
      <c r="I436" s="383" t="s">
        <v>26</v>
      </c>
      <c r="J436" s="383" t="s">
        <v>115</v>
      </c>
      <c r="K436" s="383" t="s">
        <v>154</v>
      </c>
      <c r="L436" s="383" t="s">
        <v>155</v>
      </c>
      <c r="M436" s="496">
        <v>100</v>
      </c>
      <c r="N436" s="383" t="s">
        <v>51</v>
      </c>
      <c r="O436" s="383" t="s">
        <v>115</v>
      </c>
      <c r="P436" s="383" t="s">
        <v>73</v>
      </c>
      <c r="Q436" s="497">
        <v>740.03099999999995</v>
      </c>
      <c r="R436" s="497">
        <v>740.03099999999995</v>
      </c>
      <c r="S436" s="497">
        <v>0</v>
      </c>
      <c r="T436" s="496">
        <v>0</v>
      </c>
      <c r="U436" s="496">
        <v>0</v>
      </c>
      <c r="V436" s="496">
        <v>0</v>
      </c>
      <c r="W436" s="496">
        <v>0</v>
      </c>
      <c r="X436" s="496">
        <v>0</v>
      </c>
      <c r="Y436" s="496">
        <v>0</v>
      </c>
      <c r="Z436" s="496">
        <v>0</v>
      </c>
      <c r="AA436" s="496">
        <v>0</v>
      </c>
    </row>
    <row r="437" spans="1:27" ht="15" x14ac:dyDescent="0.2">
      <c r="A437" s="383" t="s">
        <v>132</v>
      </c>
      <c r="B437" s="496">
        <v>2020</v>
      </c>
      <c r="C437" s="496">
        <v>6</v>
      </c>
      <c r="D437" s="496">
        <v>202006</v>
      </c>
      <c r="E437" s="383" t="s">
        <v>112</v>
      </c>
      <c r="F437" s="383" t="s">
        <v>115</v>
      </c>
      <c r="G437" s="383" t="s">
        <v>13</v>
      </c>
      <c r="H437" s="383" t="s">
        <v>84</v>
      </c>
      <c r="I437" s="383" t="s">
        <v>27</v>
      </c>
      <c r="J437" s="383" t="s">
        <v>115</v>
      </c>
      <c r="K437" s="383" t="s">
        <v>122</v>
      </c>
      <c r="L437" s="383" t="s">
        <v>123</v>
      </c>
      <c r="M437" s="496">
        <v>96</v>
      </c>
      <c r="N437" s="383" t="s">
        <v>51</v>
      </c>
      <c r="O437" s="383" t="s">
        <v>115</v>
      </c>
      <c r="P437" s="383" t="s">
        <v>71</v>
      </c>
      <c r="Q437" s="497">
        <v>-19.3</v>
      </c>
      <c r="R437" s="497">
        <v>-18.53</v>
      </c>
      <c r="S437" s="497">
        <v>-0.77</v>
      </c>
      <c r="T437" s="496">
        <v>0</v>
      </c>
      <c r="U437" s="496">
        <v>0</v>
      </c>
      <c r="V437" s="496">
        <v>0</v>
      </c>
      <c r="W437" s="496">
        <v>0</v>
      </c>
      <c r="X437" s="496">
        <v>0</v>
      </c>
      <c r="Y437" s="496">
        <v>0</v>
      </c>
      <c r="Z437" s="496">
        <v>0</v>
      </c>
      <c r="AA437" s="496">
        <v>0</v>
      </c>
    </row>
    <row r="438" spans="1:27" ht="15" x14ac:dyDescent="0.2">
      <c r="A438" s="383" t="s">
        <v>132</v>
      </c>
      <c r="B438" s="496">
        <v>2020</v>
      </c>
      <c r="C438" s="496">
        <v>6</v>
      </c>
      <c r="D438" s="496">
        <v>202006</v>
      </c>
      <c r="E438" s="383" t="s">
        <v>112</v>
      </c>
      <c r="F438" s="383" t="s">
        <v>115</v>
      </c>
      <c r="G438" s="383" t="s">
        <v>13</v>
      </c>
      <c r="H438" s="383" t="s">
        <v>84</v>
      </c>
      <c r="I438" s="383" t="s">
        <v>27</v>
      </c>
      <c r="J438" s="383" t="s">
        <v>115</v>
      </c>
      <c r="K438" s="383" t="s">
        <v>122</v>
      </c>
      <c r="L438" s="383" t="s">
        <v>123</v>
      </c>
      <c r="M438" s="496">
        <v>96</v>
      </c>
      <c r="N438" s="383" t="s">
        <v>51</v>
      </c>
      <c r="O438" s="383" t="s">
        <v>115</v>
      </c>
      <c r="P438" s="383" t="s">
        <v>72</v>
      </c>
      <c r="Q438" s="497">
        <v>62651.946000000004</v>
      </c>
      <c r="R438" s="497">
        <v>62661.205999999998</v>
      </c>
      <c r="S438" s="497">
        <v>-9.26</v>
      </c>
      <c r="T438" s="496">
        <v>0</v>
      </c>
      <c r="U438" s="496">
        <v>0</v>
      </c>
      <c r="V438" s="496">
        <v>0</v>
      </c>
      <c r="W438" s="496">
        <v>0</v>
      </c>
      <c r="X438" s="496">
        <v>0</v>
      </c>
      <c r="Y438" s="496">
        <v>0</v>
      </c>
      <c r="Z438" s="496">
        <v>0</v>
      </c>
      <c r="AA438" s="496">
        <v>0</v>
      </c>
    </row>
    <row r="439" spans="1:27" ht="15" x14ac:dyDescent="0.2">
      <c r="A439" s="383" t="s">
        <v>132</v>
      </c>
      <c r="B439" s="496">
        <v>2020</v>
      </c>
      <c r="C439" s="496">
        <v>6</v>
      </c>
      <c r="D439" s="496">
        <v>202006</v>
      </c>
      <c r="E439" s="383" t="s">
        <v>112</v>
      </c>
      <c r="F439" s="383" t="s">
        <v>115</v>
      </c>
      <c r="G439" s="383" t="s">
        <v>13</v>
      </c>
      <c r="H439" s="383" t="s">
        <v>84</v>
      </c>
      <c r="I439" s="383" t="s">
        <v>27</v>
      </c>
      <c r="J439" s="383" t="s">
        <v>115</v>
      </c>
      <c r="K439" s="383" t="s">
        <v>122</v>
      </c>
      <c r="L439" s="383" t="s">
        <v>123</v>
      </c>
      <c r="M439" s="496">
        <v>96</v>
      </c>
      <c r="N439" s="383" t="s">
        <v>51</v>
      </c>
      <c r="O439" s="383" t="s">
        <v>115</v>
      </c>
      <c r="P439" s="383" t="s">
        <v>73</v>
      </c>
      <c r="Q439" s="497">
        <v>773.23400000000004</v>
      </c>
      <c r="R439" s="497">
        <v>773.23400000000004</v>
      </c>
      <c r="S439" s="497">
        <v>0</v>
      </c>
      <c r="T439" s="496">
        <v>0</v>
      </c>
      <c r="U439" s="496">
        <v>0</v>
      </c>
      <c r="V439" s="496">
        <v>0</v>
      </c>
      <c r="W439" s="496">
        <v>0</v>
      </c>
      <c r="X439" s="496">
        <v>0</v>
      </c>
      <c r="Y439" s="496">
        <v>0</v>
      </c>
      <c r="Z439" s="496">
        <v>0</v>
      </c>
      <c r="AA439" s="496">
        <v>0</v>
      </c>
    </row>
    <row r="440" spans="1:27" ht="15" x14ac:dyDescent="0.2">
      <c r="A440" s="383" t="s">
        <v>132</v>
      </c>
      <c r="B440" s="496">
        <v>2020</v>
      </c>
      <c r="C440" s="496">
        <v>6</v>
      </c>
      <c r="D440" s="496">
        <v>202006</v>
      </c>
      <c r="E440" s="383" t="s">
        <v>112</v>
      </c>
      <c r="F440" s="383" t="s">
        <v>115</v>
      </c>
      <c r="G440" s="383" t="s">
        <v>13</v>
      </c>
      <c r="H440" s="383" t="s">
        <v>84</v>
      </c>
      <c r="I440" s="383" t="s">
        <v>27</v>
      </c>
      <c r="J440" s="383" t="s">
        <v>115</v>
      </c>
      <c r="K440" s="383" t="s">
        <v>122</v>
      </c>
      <c r="L440" s="383" t="s">
        <v>123</v>
      </c>
      <c r="M440" s="496">
        <v>96</v>
      </c>
      <c r="N440" s="383" t="s">
        <v>51</v>
      </c>
      <c r="O440" s="383" t="s">
        <v>115</v>
      </c>
      <c r="P440" s="383" t="s">
        <v>74</v>
      </c>
      <c r="Q440" s="497">
        <v>191903.13399999999</v>
      </c>
      <c r="R440" s="497">
        <v>191403.11</v>
      </c>
      <c r="S440" s="497">
        <v>500.07</v>
      </c>
      <c r="T440" s="496">
        <v>0</v>
      </c>
      <c r="U440" s="496">
        <v>0</v>
      </c>
      <c r="V440" s="496">
        <v>0</v>
      </c>
      <c r="W440" s="496">
        <v>0</v>
      </c>
      <c r="X440" s="496">
        <v>0</v>
      </c>
      <c r="Y440" s="496">
        <v>0</v>
      </c>
      <c r="Z440" s="496">
        <v>0</v>
      </c>
      <c r="AA440" s="496">
        <v>0</v>
      </c>
    </row>
    <row r="441" spans="1:27" ht="15" x14ac:dyDescent="0.2">
      <c r="A441" s="383" t="s">
        <v>132</v>
      </c>
      <c r="B441" s="496">
        <v>2020</v>
      </c>
      <c r="C441" s="496">
        <v>6</v>
      </c>
      <c r="D441" s="496">
        <v>202006</v>
      </c>
      <c r="E441" s="383" t="s">
        <v>112</v>
      </c>
      <c r="F441" s="383" t="s">
        <v>115</v>
      </c>
      <c r="G441" s="383" t="s">
        <v>13</v>
      </c>
      <c r="H441" s="383" t="s">
        <v>84</v>
      </c>
      <c r="I441" s="383" t="s">
        <v>27</v>
      </c>
      <c r="J441" s="383" t="s">
        <v>115</v>
      </c>
      <c r="K441" s="383" t="s">
        <v>122</v>
      </c>
      <c r="L441" s="383" t="s">
        <v>123</v>
      </c>
      <c r="M441" s="496">
        <v>96</v>
      </c>
      <c r="N441" s="383" t="s">
        <v>51</v>
      </c>
      <c r="O441" s="383" t="s">
        <v>115</v>
      </c>
      <c r="P441" s="383" t="s">
        <v>77</v>
      </c>
      <c r="Q441" s="497">
        <v>-6.19</v>
      </c>
      <c r="R441" s="497">
        <v>-6.19</v>
      </c>
      <c r="S441" s="497">
        <v>0</v>
      </c>
      <c r="T441" s="496">
        <v>0</v>
      </c>
      <c r="U441" s="496">
        <v>0</v>
      </c>
      <c r="V441" s="496">
        <v>0</v>
      </c>
      <c r="W441" s="496">
        <v>0</v>
      </c>
      <c r="X441" s="496">
        <v>0</v>
      </c>
      <c r="Y441" s="496">
        <v>0</v>
      </c>
      <c r="Z441" s="496">
        <v>0</v>
      </c>
      <c r="AA441" s="496">
        <v>0</v>
      </c>
    </row>
    <row r="442" spans="1:27" ht="15" x14ac:dyDescent="0.2">
      <c r="A442" s="383" t="s">
        <v>132</v>
      </c>
      <c r="B442" s="496">
        <v>2020</v>
      </c>
      <c r="C442" s="496">
        <v>6</v>
      </c>
      <c r="D442" s="496">
        <v>202006</v>
      </c>
      <c r="E442" s="383" t="s">
        <v>112</v>
      </c>
      <c r="F442" s="383" t="s">
        <v>115</v>
      </c>
      <c r="G442" s="383" t="s">
        <v>13</v>
      </c>
      <c r="H442" s="383" t="s">
        <v>84</v>
      </c>
      <c r="I442" s="383" t="s">
        <v>27</v>
      </c>
      <c r="J442" s="383" t="s">
        <v>115</v>
      </c>
      <c r="K442" s="383" t="s">
        <v>172</v>
      </c>
      <c r="L442" s="383" t="s">
        <v>173</v>
      </c>
      <c r="M442" s="496">
        <v>96</v>
      </c>
      <c r="N442" s="383" t="s">
        <v>51</v>
      </c>
      <c r="O442" s="383" t="s">
        <v>115</v>
      </c>
      <c r="P442" s="383" t="s">
        <v>72</v>
      </c>
      <c r="Q442" s="497">
        <v>0</v>
      </c>
      <c r="R442" s="497">
        <v>0</v>
      </c>
      <c r="S442" s="497">
        <v>0</v>
      </c>
      <c r="T442" s="496">
        <v>0</v>
      </c>
      <c r="U442" s="496">
        <v>0</v>
      </c>
      <c r="V442" s="496">
        <v>0</v>
      </c>
      <c r="W442" s="496">
        <v>0</v>
      </c>
      <c r="X442" s="496">
        <v>0</v>
      </c>
      <c r="Y442" s="496">
        <v>0</v>
      </c>
      <c r="Z442" s="496">
        <v>0</v>
      </c>
      <c r="AA442" s="496">
        <v>0</v>
      </c>
    </row>
    <row r="443" spans="1:27" ht="15" x14ac:dyDescent="0.2">
      <c r="A443" s="383" t="s">
        <v>132</v>
      </c>
      <c r="B443" s="496">
        <v>2020</v>
      </c>
      <c r="C443" s="496">
        <v>6</v>
      </c>
      <c r="D443" s="496">
        <v>202006</v>
      </c>
      <c r="E443" s="383" t="s">
        <v>112</v>
      </c>
      <c r="F443" s="383" t="s">
        <v>115</v>
      </c>
      <c r="G443" s="383" t="s">
        <v>13</v>
      </c>
      <c r="H443" s="383" t="s">
        <v>84</v>
      </c>
      <c r="I443" s="383" t="s">
        <v>27</v>
      </c>
      <c r="J443" s="383" t="s">
        <v>115</v>
      </c>
      <c r="K443" s="383" t="s">
        <v>174</v>
      </c>
      <c r="L443" s="383" t="s">
        <v>175</v>
      </c>
      <c r="M443" s="496">
        <v>96</v>
      </c>
      <c r="N443" s="383" t="s">
        <v>51</v>
      </c>
      <c r="O443" s="383" t="s">
        <v>115</v>
      </c>
      <c r="P443" s="383" t="s">
        <v>72</v>
      </c>
      <c r="Q443" s="497">
        <v>177218.75</v>
      </c>
      <c r="R443" s="497">
        <v>177218.75</v>
      </c>
      <c r="S443" s="497">
        <v>0</v>
      </c>
      <c r="T443" s="496">
        <v>0</v>
      </c>
      <c r="U443" s="496">
        <v>0</v>
      </c>
      <c r="V443" s="496">
        <v>0</v>
      </c>
      <c r="W443" s="496">
        <v>0</v>
      </c>
      <c r="X443" s="496">
        <v>0</v>
      </c>
      <c r="Y443" s="496">
        <v>0</v>
      </c>
      <c r="Z443" s="496">
        <v>0</v>
      </c>
      <c r="AA443" s="496">
        <v>0</v>
      </c>
    </row>
    <row r="444" spans="1:27" ht="15" x14ac:dyDescent="0.2">
      <c r="A444" s="383" t="s">
        <v>132</v>
      </c>
      <c r="B444" s="496">
        <v>2020</v>
      </c>
      <c r="C444" s="496">
        <v>6</v>
      </c>
      <c r="D444" s="496">
        <v>202006</v>
      </c>
      <c r="E444" s="383" t="s">
        <v>112</v>
      </c>
      <c r="F444" s="383" t="s">
        <v>115</v>
      </c>
      <c r="G444" s="383" t="s">
        <v>13</v>
      </c>
      <c r="H444" s="383" t="s">
        <v>84</v>
      </c>
      <c r="I444" s="383" t="s">
        <v>28</v>
      </c>
      <c r="J444" s="383" t="s">
        <v>115</v>
      </c>
      <c r="K444" s="383" t="s">
        <v>124</v>
      </c>
      <c r="L444" s="383" t="s">
        <v>125</v>
      </c>
      <c r="M444" s="496">
        <v>100</v>
      </c>
      <c r="N444" s="383" t="s">
        <v>51</v>
      </c>
      <c r="O444" s="383" t="s">
        <v>115</v>
      </c>
      <c r="P444" s="383" t="s">
        <v>72</v>
      </c>
      <c r="Q444" s="497">
        <v>1376.498</v>
      </c>
      <c r="R444" s="497">
        <v>1376.498</v>
      </c>
      <c r="S444" s="497">
        <v>0</v>
      </c>
      <c r="T444" s="496">
        <v>0</v>
      </c>
      <c r="U444" s="496">
        <v>0</v>
      </c>
      <c r="V444" s="496">
        <v>0</v>
      </c>
      <c r="W444" s="496">
        <v>0</v>
      </c>
      <c r="X444" s="496">
        <v>0</v>
      </c>
      <c r="Y444" s="496">
        <v>0</v>
      </c>
      <c r="Z444" s="496">
        <v>0</v>
      </c>
      <c r="AA444" s="496">
        <v>0</v>
      </c>
    </row>
    <row r="445" spans="1:27" ht="15" x14ac:dyDescent="0.2">
      <c r="A445" s="383" t="s">
        <v>132</v>
      </c>
      <c r="B445" s="496">
        <v>2020</v>
      </c>
      <c r="C445" s="496">
        <v>6</v>
      </c>
      <c r="D445" s="496">
        <v>202006</v>
      </c>
      <c r="E445" s="383" t="s">
        <v>112</v>
      </c>
      <c r="F445" s="383" t="s">
        <v>115</v>
      </c>
      <c r="G445" s="383" t="s">
        <v>13</v>
      </c>
      <c r="H445" s="383" t="s">
        <v>84</v>
      </c>
      <c r="I445" s="383" t="s">
        <v>28</v>
      </c>
      <c r="J445" s="383" t="s">
        <v>115</v>
      </c>
      <c r="K445" s="383" t="s">
        <v>124</v>
      </c>
      <c r="L445" s="383" t="s">
        <v>125</v>
      </c>
      <c r="M445" s="496">
        <v>100</v>
      </c>
      <c r="N445" s="383" t="s">
        <v>51</v>
      </c>
      <c r="O445" s="383" t="s">
        <v>115</v>
      </c>
      <c r="P445" s="383" t="s">
        <v>74</v>
      </c>
      <c r="Q445" s="497">
        <v>273064.5</v>
      </c>
      <c r="R445" s="497">
        <v>269595.5</v>
      </c>
      <c r="S445" s="497">
        <v>3469</v>
      </c>
      <c r="T445" s="496">
        <v>0</v>
      </c>
      <c r="U445" s="496">
        <v>0</v>
      </c>
      <c r="V445" s="496">
        <v>0</v>
      </c>
      <c r="W445" s="496">
        <v>0</v>
      </c>
      <c r="X445" s="496">
        <v>0</v>
      </c>
      <c r="Y445" s="496">
        <v>0</v>
      </c>
      <c r="Z445" s="496">
        <v>0</v>
      </c>
      <c r="AA445" s="496">
        <v>0</v>
      </c>
    </row>
    <row r="446" spans="1:27" ht="15" x14ac:dyDescent="0.2">
      <c r="A446" s="383" t="s">
        <v>132</v>
      </c>
      <c r="B446" s="496">
        <v>2020</v>
      </c>
      <c r="C446" s="496">
        <v>6</v>
      </c>
      <c r="D446" s="496">
        <v>202006</v>
      </c>
      <c r="E446" s="383" t="s">
        <v>112</v>
      </c>
      <c r="F446" s="383" t="s">
        <v>115</v>
      </c>
      <c r="G446" s="383" t="s">
        <v>13</v>
      </c>
      <c r="H446" s="383" t="s">
        <v>84</v>
      </c>
      <c r="I446" s="383" t="s">
        <v>29</v>
      </c>
      <c r="J446" s="383" t="s">
        <v>115</v>
      </c>
      <c r="K446" s="383" t="s">
        <v>156</v>
      </c>
      <c r="L446" s="383" t="s">
        <v>157</v>
      </c>
      <c r="M446" s="496">
        <v>100</v>
      </c>
      <c r="N446" s="383" t="s">
        <v>51</v>
      </c>
      <c r="O446" s="383" t="s">
        <v>115</v>
      </c>
      <c r="P446" s="383" t="s">
        <v>72</v>
      </c>
      <c r="Q446" s="497">
        <v>24510.984</v>
      </c>
      <c r="R446" s="497">
        <v>24510.984</v>
      </c>
      <c r="S446" s="497">
        <v>0</v>
      </c>
      <c r="T446" s="496">
        <v>0</v>
      </c>
      <c r="U446" s="496">
        <v>0</v>
      </c>
      <c r="V446" s="496">
        <v>0</v>
      </c>
      <c r="W446" s="496">
        <v>0</v>
      </c>
      <c r="X446" s="496">
        <v>0</v>
      </c>
      <c r="Y446" s="496">
        <v>0</v>
      </c>
      <c r="Z446" s="496">
        <v>0</v>
      </c>
      <c r="AA446" s="496">
        <v>0</v>
      </c>
    </row>
    <row r="447" spans="1:27" ht="15" x14ac:dyDescent="0.2">
      <c r="A447" s="383" t="s">
        <v>132</v>
      </c>
      <c r="B447" s="496">
        <v>2020</v>
      </c>
      <c r="C447" s="496">
        <v>6</v>
      </c>
      <c r="D447" s="496">
        <v>202006</v>
      </c>
      <c r="E447" s="383" t="s">
        <v>112</v>
      </c>
      <c r="F447" s="383" t="s">
        <v>115</v>
      </c>
      <c r="G447" s="383" t="s">
        <v>13</v>
      </c>
      <c r="H447" s="383" t="s">
        <v>84</v>
      </c>
      <c r="I447" s="383" t="s">
        <v>29</v>
      </c>
      <c r="J447" s="383" t="s">
        <v>115</v>
      </c>
      <c r="K447" s="383" t="s">
        <v>156</v>
      </c>
      <c r="L447" s="383" t="s">
        <v>157</v>
      </c>
      <c r="M447" s="496">
        <v>100</v>
      </c>
      <c r="N447" s="383" t="s">
        <v>51</v>
      </c>
      <c r="O447" s="383" t="s">
        <v>115</v>
      </c>
      <c r="P447" s="383" t="s">
        <v>74</v>
      </c>
      <c r="Q447" s="497">
        <v>27460.12</v>
      </c>
      <c r="R447" s="497">
        <v>27460.12</v>
      </c>
      <c r="S447" s="497">
        <v>0</v>
      </c>
      <c r="T447" s="496">
        <v>0</v>
      </c>
      <c r="U447" s="496">
        <v>0</v>
      </c>
      <c r="V447" s="496">
        <v>0</v>
      </c>
      <c r="W447" s="496">
        <v>0</v>
      </c>
      <c r="X447" s="496">
        <v>0</v>
      </c>
      <c r="Y447" s="496">
        <v>0</v>
      </c>
      <c r="Z447" s="496">
        <v>0</v>
      </c>
      <c r="AA447" s="496">
        <v>0</v>
      </c>
    </row>
    <row r="448" spans="1:27" ht="15" x14ac:dyDescent="0.2">
      <c r="A448" s="383" t="s">
        <v>132</v>
      </c>
      <c r="B448" s="496">
        <v>2020</v>
      </c>
      <c r="C448" s="496">
        <v>6</v>
      </c>
      <c r="D448" s="496">
        <v>202006</v>
      </c>
      <c r="E448" s="383" t="s">
        <v>112</v>
      </c>
      <c r="F448" s="383" t="s">
        <v>115</v>
      </c>
      <c r="G448" s="383" t="s">
        <v>32</v>
      </c>
      <c r="H448" s="383" t="s">
        <v>33</v>
      </c>
      <c r="I448" s="383" t="s">
        <v>34</v>
      </c>
      <c r="J448" s="383" t="s">
        <v>115</v>
      </c>
      <c r="K448" s="383" t="s">
        <v>126</v>
      </c>
      <c r="L448" s="383" t="s">
        <v>127</v>
      </c>
      <c r="M448" s="496">
        <v>100</v>
      </c>
      <c r="N448" s="383" t="s">
        <v>51</v>
      </c>
      <c r="O448" s="383" t="s">
        <v>115</v>
      </c>
      <c r="P448" s="383" t="s">
        <v>72</v>
      </c>
      <c r="Q448" s="497">
        <v>8270.598</v>
      </c>
      <c r="R448" s="497">
        <v>8270.598</v>
      </c>
      <c r="S448" s="497">
        <v>0</v>
      </c>
      <c r="T448" s="496">
        <v>0</v>
      </c>
      <c r="U448" s="496">
        <v>0</v>
      </c>
      <c r="V448" s="496">
        <v>0</v>
      </c>
      <c r="W448" s="496">
        <v>0</v>
      </c>
      <c r="X448" s="496">
        <v>0</v>
      </c>
      <c r="Y448" s="496">
        <v>0</v>
      </c>
      <c r="Z448" s="496">
        <v>0</v>
      </c>
      <c r="AA448" s="496">
        <v>0</v>
      </c>
    </row>
    <row r="449" spans="1:27" ht="15" x14ac:dyDescent="0.2">
      <c r="A449" s="383" t="s">
        <v>132</v>
      </c>
      <c r="B449" s="496">
        <v>2020</v>
      </c>
      <c r="C449" s="496">
        <v>6</v>
      </c>
      <c r="D449" s="496">
        <v>202006</v>
      </c>
      <c r="E449" s="383" t="s">
        <v>112</v>
      </c>
      <c r="F449" s="383" t="s">
        <v>115</v>
      </c>
      <c r="G449" s="383" t="s">
        <v>32</v>
      </c>
      <c r="H449" s="383" t="s">
        <v>33</v>
      </c>
      <c r="I449" s="383" t="s">
        <v>34</v>
      </c>
      <c r="J449" s="383" t="s">
        <v>115</v>
      </c>
      <c r="K449" s="383" t="s">
        <v>176</v>
      </c>
      <c r="L449" s="383" t="s">
        <v>177</v>
      </c>
      <c r="M449" s="496">
        <v>100</v>
      </c>
      <c r="N449" s="383" t="s">
        <v>51</v>
      </c>
      <c r="O449" s="383" t="s">
        <v>115</v>
      </c>
      <c r="P449" s="383" t="s">
        <v>72</v>
      </c>
      <c r="Q449" s="497">
        <v>27810.106</v>
      </c>
      <c r="R449" s="497">
        <v>27810.106</v>
      </c>
      <c r="S449" s="497">
        <v>0</v>
      </c>
      <c r="T449" s="496">
        <v>0</v>
      </c>
      <c r="U449" s="496">
        <v>0</v>
      </c>
      <c r="V449" s="496">
        <v>0</v>
      </c>
      <c r="W449" s="496">
        <v>0</v>
      </c>
      <c r="X449" s="496">
        <v>0</v>
      </c>
      <c r="Y449" s="496">
        <v>0</v>
      </c>
      <c r="Z449" s="496">
        <v>0</v>
      </c>
      <c r="AA449" s="496">
        <v>0</v>
      </c>
    </row>
    <row r="450" spans="1:27" ht="15" x14ac:dyDescent="0.2">
      <c r="A450" s="383" t="s">
        <v>132</v>
      </c>
      <c r="B450" s="496">
        <v>2020</v>
      </c>
      <c r="C450" s="496">
        <v>6</v>
      </c>
      <c r="D450" s="496">
        <v>202006</v>
      </c>
      <c r="E450" s="383" t="s">
        <v>112</v>
      </c>
      <c r="F450" s="383" t="s">
        <v>115</v>
      </c>
      <c r="G450" s="383" t="s">
        <v>32</v>
      </c>
      <c r="H450" s="383" t="s">
        <v>33</v>
      </c>
      <c r="I450" s="383" t="s">
        <v>34</v>
      </c>
      <c r="J450" s="383" t="s">
        <v>115</v>
      </c>
      <c r="K450" s="383" t="s">
        <v>176</v>
      </c>
      <c r="L450" s="383" t="s">
        <v>177</v>
      </c>
      <c r="M450" s="496">
        <v>100</v>
      </c>
      <c r="N450" s="383" t="s">
        <v>51</v>
      </c>
      <c r="O450" s="383" t="s">
        <v>115</v>
      </c>
      <c r="P450" s="383" t="s">
        <v>74</v>
      </c>
      <c r="Q450" s="497">
        <v>293360</v>
      </c>
      <c r="R450" s="497">
        <v>293360</v>
      </c>
      <c r="S450" s="497">
        <v>0</v>
      </c>
      <c r="T450" s="496">
        <v>0</v>
      </c>
      <c r="U450" s="496">
        <v>0</v>
      </c>
      <c r="V450" s="496">
        <v>0</v>
      </c>
      <c r="W450" s="496">
        <v>0</v>
      </c>
      <c r="X450" s="496">
        <v>0</v>
      </c>
      <c r="Y450" s="496">
        <v>0</v>
      </c>
      <c r="Z450" s="496">
        <v>0</v>
      </c>
      <c r="AA450" s="496">
        <v>0</v>
      </c>
    </row>
    <row r="451" spans="1:27" ht="15" x14ac:dyDescent="0.2">
      <c r="A451" s="383" t="s">
        <v>132</v>
      </c>
      <c r="B451" s="496">
        <v>2020</v>
      </c>
      <c r="C451" s="496">
        <v>6</v>
      </c>
      <c r="D451" s="496">
        <v>202006</v>
      </c>
      <c r="E451" s="383" t="s">
        <v>112</v>
      </c>
      <c r="F451" s="383" t="s">
        <v>115</v>
      </c>
      <c r="G451" s="383" t="s">
        <v>32</v>
      </c>
      <c r="H451" s="383" t="s">
        <v>33</v>
      </c>
      <c r="I451" s="383" t="s">
        <v>34</v>
      </c>
      <c r="J451" s="383" t="s">
        <v>115</v>
      </c>
      <c r="K451" s="383" t="s">
        <v>178</v>
      </c>
      <c r="L451" s="383" t="s">
        <v>179</v>
      </c>
      <c r="M451" s="496">
        <v>100</v>
      </c>
      <c r="N451" s="383" t="s">
        <v>51</v>
      </c>
      <c r="O451" s="383" t="s">
        <v>115</v>
      </c>
      <c r="P451" s="383" t="s">
        <v>74</v>
      </c>
      <c r="Q451" s="497">
        <v>64</v>
      </c>
      <c r="R451" s="497">
        <v>64</v>
      </c>
      <c r="S451" s="497">
        <v>0</v>
      </c>
      <c r="T451" s="496">
        <v>0</v>
      </c>
      <c r="U451" s="496">
        <v>0</v>
      </c>
      <c r="V451" s="496">
        <v>0</v>
      </c>
      <c r="W451" s="496">
        <v>0</v>
      </c>
      <c r="X451" s="496">
        <v>0</v>
      </c>
      <c r="Y451" s="496">
        <v>0</v>
      </c>
      <c r="Z451" s="496">
        <v>0</v>
      </c>
      <c r="AA451" s="496">
        <v>0</v>
      </c>
    </row>
    <row r="452" spans="1:27" ht="15" x14ac:dyDescent="0.2">
      <c r="A452" s="383" t="s">
        <v>132</v>
      </c>
      <c r="B452" s="496">
        <v>2020</v>
      </c>
      <c r="C452" s="496">
        <v>6</v>
      </c>
      <c r="D452" s="496">
        <v>202006</v>
      </c>
      <c r="E452" s="383" t="s">
        <v>112</v>
      </c>
      <c r="F452" s="383" t="s">
        <v>115</v>
      </c>
      <c r="G452" s="383" t="s">
        <v>32</v>
      </c>
      <c r="H452" s="383" t="s">
        <v>33</v>
      </c>
      <c r="I452" s="383" t="s">
        <v>36</v>
      </c>
      <c r="J452" s="383" t="s">
        <v>115</v>
      </c>
      <c r="K452" s="383" t="s">
        <v>113</v>
      </c>
      <c r="L452" s="383" t="s">
        <v>114</v>
      </c>
      <c r="M452" s="496">
        <v>100</v>
      </c>
      <c r="N452" s="383" t="s">
        <v>51</v>
      </c>
      <c r="O452" s="383" t="s">
        <v>115</v>
      </c>
      <c r="P452" s="383" t="s">
        <v>72</v>
      </c>
      <c r="Q452" s="497">
        <v>3005.64</v>
      </c>
      <c r="R452" s="497">
        <v>3005.64</v>
      </c>
      <c r="S452" s="497">
        <v>0</v>
      </c>
      <c r="T452" s="496">
        <v>0</v>
      </c>
      <c r="U452" s="496">
        <v>0</v>
      </c>
      <c r="V452" s="496">
        <v>0</v>
      </c>
      <c r="W452" s="496">
        <v>0</v>
      </c>
      <c r="X452" s="496">
        <v>0</v>
      </c>
      <c r="Y452" s="496">
        <v>0</v>
      </c>
      <c r="Z452" s="496">
        <v>0</v>
      </c>
      <c r="AA452" s="496">
        <v>0</v>
      </c>
    </row>
    <row r="453" spans="1:27" ht="15" x14ac:dyDescent="0.2">
      <c r="A453" s="383" t="s">
        <v>132</v>
      </c>
      <c r="B453" s="496">
        <v>2020</v>
      </c>
      <c r="C453" s="496">
        <v>6</v>
      </c>
      <c r="D453" s="496">
        <v>202006</v>
      </c>
      <c r="E453" s="383" t="s">
        <v>112</v>
      </c>
      <c r="F453" s="383" t="s">
        <v>115</v>
      </c>
      <c r="G453" s="383" t="s">
        <v>39</v>
      </c>
      <c r="H453" s="383" t="s">
        <v>40</v>
      </c>
      <c r="I453" s="383" t="s">
        <v>41</v>
      </c>
      <c r="J453" s="383" t="s">
        <v>180</v>
      </c>
      <c r="K453" s="383" t="s">
        <v>181</v>
      </c>
      <c r="L453" s="383" t="s">
        <v>182</v>
      </c>
      <c r="M453" s="496">
        <v>95</v>
      </c>
      <c r="N453" s="383" t="s">
        <v>51</v>
      </c>
      <c r="O453" s="383" t="s">
        <v>115</v>
      </c>
      <c r="P453" s="383" t="s">
        <v>72</v>
      </c>
      <c r="Q453" s="497">
        <v>300.17200000000003</v>
      </c>
      <c r="R453" s="497">
        <v>300.17200000000003</v>
      </c>
      <c r="S453" s="497">
        <v>0</v>
      </c>
      <c r="T453" s="496">
        <v>0</v>
      </c>
      <c r="U453" s="496">
        <v>0</v>
      </c>
      <c r="V453" s="496">
        <v>0</v>
      </c>
      <c r="W453" s="496">
        <v>0</v>
      </c>
      <c r="X453" s="496">
        <v>0</v>
      </c>
      <c r="Y453" s="496">
        <v>0</v>
      </c>
      <c r="Z453" s="496">
        <v>0</v>
      </c>
      <c r="AA453" s="496">
        <v>0</v>
      </c>
    </row>
    <row r="454" spans="1:27" ht="15" x14ac:dyDescent="0.2">
      <c r="A454" s="383" t="s">
        <v>132</v>
      </c>
      <c r="B454" s="496">
        <v>2020</v>
      </c>
      <c r="C454" s="496">
        <v>6</v>
      </c>
      <c r="D454" s="496">
        <v>202006</v>
      </c>
      <c r="E454" s="383" t="s">
        <v>112</v>
      </c>
      <c r="F454" s="383" t="s">
        <v>115</v>
      </c>
      <c r="G454" s="383" t="s">
        <v>39</v>
      </c>
      <c r="H454" s="383" t="s">
        <v>40</v>
      </c>
      <c r="I454" s="383" t="s">
        <v>41</v>
      </c>
      <c r="J454" s="383" t="s">
        <v>183</v>
      </c>
      <c r="K454" s="383" t="s">
        <v>184</v>
      </c>
      <c r="L454" s="383" t="s">
        <v>185</v>
      </c>
      <c r="M454" s="496">
        <v>95</v>
      </c>
      <c r="N454" s="383" t="s">
        <v>51</v>
      </c>
      <c r="O454" s="383" t="s">
        <v>115</v>
      </c>
      <c r="P454" s="383" t="s">
        <v>72</v>
      </c>
      <c r="Q454" s="497">
        <v>-23.62</v>
      </c>
      <c r="R454" s="497">
        <v>-23.62</v>
      </c>
      <c r="S454" s="497">
        <v>0</v>
      </c>
      <c r="T454" s="496">
        <v>0</v>
      </c>
      <c r="U454" s="496">
        <v>0</v>
      </c>
      <c r="V454" s="496">
        <v>0</v>
      </c>
      <c r="W454" s="496">
        <v>0</v>
      </c>
      <c r="X454" s="496">
        <v>0</v>
      </c>
      <c r="Y454" s="496">
        <v>0</v>
      </c>
      <c r="Z454" s="496">
        <v>0</v>
      </c>
      <c r="AA454" s="496">
        <v>0</v>
      </c>
    </row>
    <row r="455" spans="1:27" ht="15" x14ac:dyDescent="0.2">
      <c r="A455" s="383" t="s">
        <v>132</v>
      </c>
      <c r="B455" s="496">
        <v>2020</v>
      </c>
      <c r="C455" s="496">
        <v>6</v>
      </c>
      <c r="D455" s="496">
        <v>202006</v>
      </c>
      <c r="E455" s="383" t="s">
        <v>112</v>
      </c>
      <c r="F455" s="383" t="s">
        <v>115</v>
      </c>
      <c r="G455" s="383" t="s">
        <v>39</v>
      </c>
      <c r="H455" s="383" t="s">
        <v>40</v>
      </c>
      <c r="I455" s="383" t="s">
        <v>41</v>
      </c>
      <c r="J455" s="383" t="s">
        <v>183</v>
      </c>
      <c r="K455" s="383" t="s">
        <v>184</v>
      </c>
      <c r="L455" s="383" t="s">
        <v>185</v>
      </c>
      <c r="M455" s="496">
        <v>95</v>
      </c>
      <c r="N455" s="383" t="s">
        <v>51</v>
      </c>
      <c r="O455" s="383" t="s">
        <v>115</v>
      </c>
      <c r="P455" s="383" t="s">
        <v>74</v>
      </c>
      <c r="Q455" s="497">
        <v>0</v>
      </c>
      <c r="R455" s="497">
        <v>0</v>
      </c>
      <c r="S455" s="497">
        <v>0</v>
      </c>
      <c r="T455" s="496">
        <v>0</v>
      </c>
      <c r="U455" s="496">
        <v>0</v>
      </c>
      <c r="V455" s="496">
        <v>0</v>
      </c>
      <c r="W455" s="496">
        <v>0</v>
      </c>
      <c r="X455" s="496">
        <v>0</v>
      </c>
      <c r="Y455" s="496">
        <v>0</v>
      </c>
      <c r="Z455" s="496">
        <v>0</v>
      </c>
      <c r="AA455" s="496">
        <v>0</v>
      </c>
    </row>
    <row r="456" spans="1:27" ht="15" x14ac:dyDescent="0.2">
      <c r="A456" s="383" t="s">
        <v>132</v>
      </c>
      <c r="B456" s="496">
        <v>2020</v>
      </c>
      <c r="C456" s="496">
        <v>6</v>
      </c>
      <c r="D456" s="496">
        <v>202006</v>
      </c>
      <c r="E456" s="383" t="s">
        <v>112</v>
      </c>
      <c r="F456" s="383" t="s">
        <v>115</v>
      </c>
      <c r="G456" s="383" t="s">
        <v>39</v>
      </c>
      <c r="H456" s="383" t="s">
        <v>40</v>
      </c>
      <c r="I456" s="383" t="s">
        <v>41</v>
      </c>
      <c r="J456" s="383" t="s">
        <v>186</v>
      </c>
      <c r="K456" s="383" t="s">
        <v>187</v>
      </c>
      <c r="L456" s="383" t="s">
        <v>188</v>
      </c>
      <c r="M456" s="496">
        <v>95</v>
      </c>
      <c r="N456" s="383" t="s">
        <v>51</v>
      </c>
      <c r="O456" s="383" t="s">
        <v>115</v>
      </c>
      <c r="P456" s="383" t="s">
        <v>72</v>
      </c>
      <c r="Q456" s="497">
        <v>632.86699999999996</v>
      </c>
      <c r="R456" s="497">
        <v>632.86699999999996</v>
      </c>
      <c r="S456" s="497">
        <v>0</v>
      </c>
      <c r="T456" s="496">
        <v>0</v>
      </c>
      <c r="U456" s="496">
        <v>0</v>
      </c>
      <c r="V456" s="496">
        <v>0</v>
      </c>
      <c r="W456" s="496">
        <v>0</v>
      </c>
      <c r="X456" s="496">
        <v>0</v>
      </c>
      <c r="Y456" s="496">
        <v>0</v>
      </c>
      <c r="Z456" s="496">
        <v>0</v>
      </c>
      <c r="AA456" s="496">
        <v>0</v>
      </c>
    </row>
    <row r="457" spans="1:27" ht="15" x14ac:dyDescent="0.2">
      <c r="A457" s="383" t="s">
        <v>132</v>
      </c>
      <c r="B457" s="496">
        <v>2020</v>
      </c>
      <c r="C457" s="496">
        <v>6</v>
      </c>
      <c r="D457" s="496">
        <v>202006</v>
      </c>
      <c r="E457" s="383" t="s">
        <v>112</v>
      </c>
      <c r="F457" s="383" t="s">
        <v>115</v>
      </c>
      <c r="G457" s="383" t="s">
        <v>39</v>
      </c>
      <c r="H457" s="383" t="s">
        <v>40</v>
      </c>
      <c r="I457" s="383" t="s">
        <v>41</v>
      </c>
      <c r="J457" s="383" t="s">
        <v>186</v>
      </c>
      <c r="K457" s="383" t="s">
        <v>187</v>
      </c>
      <c r="L457" s="383" t="s">
        <v>188</v>
      </c>
      <c r="M457" s="496">
        <v>95</v>
      </c>
      <c r="N457" s="383" t="s">
        <v>51</v>
      </c>
      <c r="O457" s="383" t="s">
        <v>115</v>
      </c>
      <c r="P457" s="383" t="s">
        <v>73</v>
      </c>
      <c r="Q457" s="497">
        <v>57115.91</v>
      </c>
      <c r="R457" s="497">
        <v>56716.88</v>
      </c>
      <c r="S457" s="497">
        <v>399.03</v>
      </c>
      <c r="T457" s="496">
        <v>0</v>
      </c>
      <c r="U457" s="496">
        <v>0</v>
      </c>
      <c r="V457" s="496">
        <v>0</v>
      </c>
      <c r="W457" s="496">
        <v>0</v>
      </c>
      <c r="X457" s="496">
        <v>0</v>
      </c>
      <c r="Y457" s="496">
        <v>0</v>
      </c>
      <c r="Z457" s="496">
        <v>0</v>
      </c>
      <c r="AA457" s="496">
        <v>0</v>
      </c>
    </row>
    <row r="458" spans="1:27" ht="15" x14ac:dyDescent="0.2">
      <c r="A458" s="383" t="s">
        <v>132</v>
      </c>
      <c r="B458" s="496">
        <v>2020</v>
      </c>
      <c r="C458" s="496">
        <v>6</v>
      </c>
      <c r="D458" s="496">
        <v>202006</v>
      </c>
      <c r="E458" s="383" t="s">
        <v>112</v>
      </c>
      <c r="F458" s="383" t="s">
        <v>115</v>
      </c>
      <c r="G458" s="383" t="s">
        <v>39</v>
      </c>
      <c r="H458" s="383" t="s">
        <v>40</v>
      </c>
      <c r="I458" s="383" t="s">
        <v>41</v>
      </c>
      <c r="J458" s="383" t="s">
        <v>189</v>
      </c>
      <c r="K458" s="383" t="s">
        <v>161</v>
      </c>
      <c r="L458" s="383" t="s">
        <v>162</v>
      </c>
      <c r="M458" s="496">
        <v>95</v>
      </c>
      <c r="N458" s="383" t="s">
        <v>51</v>
      </c>
      <c r="O458" s="383" t="s">
        <v>115</v>
      </c>
      <c r="P458" s="383" t="s">
        <v>72</v>
      </c>
      <c r="Q458" s="497">
        <v>165.512</v>
      </c>
      <c r="R458" s="497">
        <v>219.46199999999999</v>
      </c>
      <c r="S458" s="497">
        <v>-53.95</v>
      </c>
      <c r="T458" s="496">
        <v>0</v>
      </c>
      <c r="U458" s="496">
        <v>0</v>
      </c>
      <c r="V458" s="496">
        <v>0</v>
      </c>
      <c r="W458" s="496">
        <v>0</v>
      </c>
      <c r="X458" s="496">
        <v>0</v>
      </c>
      <c r="Y458" s="496">
        <v>0</v>
      </c>
      <c r="Z458" s="496">
        <v>0</v>
      </c>
      <c r="AA458" s="496">
        <v>0</v>
      </c>
    </row>
    <row r="459" spans="1:27" ht="15" x14ac:dyDescent="0.2">
      <c r="A459" s="383" t="s">
        <v>132</v>
      </c>
      <c r="B459" s="496">
        <v>2020</v>
      </c>
      <c r="C459" s="496">
        <v>6</v>
      </c>
      <c r="D459" s="496">
        <v>202006</v>
      </c>
      <c r="E459" s="383" t="s">
        <v>112</v>
      </c>
      <c r="F459" s="383" t="s">
        <v>115</v>
      </c>
      <c r="G459" s="383" t="s">
        <v>39</v>
      </c>
      <c r="H459" s="383" t="s">
        <v>40</v>
      </c>
      <c r="I459" s="383" t="s">
        <v>41</v>
      </c>
      <c r="J459" s="383" t="s">
        <v>189</v>
      </c>
      <c r="K459" s="383" t="s">
        <v>161</v>
      </c>
      <c r="L459" s="383" t="s">
        <v>162</v>
      </c>
      <c r="M459" s="496">
        <v>95</v>
      </c>
      <c r="N459" s="383" t="s">
        <v>51</v>
      </c>
      <c r="O459" s="383" t="s">
        <v>115</v>
      </c>
      <c r="P459" s="383" t="s">
        <v>73</v>
      </c>
      <c r="Q459" s="497">
        <v>2811.87</v>
      </c>
      <c r="R459" s="497">
        <v>2808.78</v>
      </c>
      <c r="S459" s="497">
        <v>3.09</v>
      </c>
      <c r="T459" s="496">
        <v>0</v>
      </c>
      <c r="U459" s="496">
        <v>0</v>
      </c>
      <c r="V459" s="496">
        <v>0</v>
      </c>
      <c r="W459" s="496">
        <v>0</v>
      </c>
      <c r="X459" s="496">
        <v>0</v>
      </c>
      <c r="Y459" s="496">
        <v>0</v>
      </c>
      <c r="Z459" s="496">
        <v>0</v>
      </c>
      <c r="AA459" s="496">
        <v>0</v>
      </c>
    </row>
    <row r="460" spans="1:27" ht="15" x14ac:dyDescent="0.2">
      <c r="A460" s="383" t="s">
        <v>132</v>
      </c>
      <c r="B460" s="496">
        <v>2020</v>
      </c>
      <c r="C460" s="496">
        <v>6</v>
      </c>
      <c r="D460" s="496">
        <v>202006</v>
      </c>
      <c r="E460" s="383" t="s">
        <v>112</v>
      </c>
      <c r="F460" s="383" t="s">
        <v>115</v>
      </c>
      <c r="G460" s="383" t="s">
        <v>39</v>
      </c>
      <c r="H460" s="383" t="s">
        <v>40</v>
      </c>
      <c r="I460" s="383" t="s">
        <v>41</v>
      </c>
      <c r="J460" s="383" t="s">
        <v>115</v>
      </c>
      <c r="K460" s="383" t="s">
        <v>190</v>
      </c>
      <c r="L460" s="383" t="s">
        <v>191</v>
      </c>
      <c r="M460" s="496">
        <v>95</v>
      </c>
      <c r="N460" s="383" t="s">
        <v>51</v>
      </c>
      <c r="O460" s="383" t="s">
        <v>115</v>
      </c>
      <c r="P460" s="383" t="s">
        <v>72</v>
      </c>
      <c r="Q460" s="497">
        <v>64186.455999999998</v>
      </c>
      <c r="R460" s="497">
        <v>61655.832000000002</v>
      </c>
      <c r="S460" s="497">
        <v>2530.61</v>
      </c>
      <c r="T460" s="496">
        <v>0</v>
      </c>
      <c r="U460" s="496">
        <v>0</v>
      </c>
      <c r="V460" s="496">
        <v>0</v>
      </c>
      <c r="W460" s="496">
        <v>0</v>
      </c>
      <c r="X460" s="496">
        <v>0</v>
      </c>
      <c r="Y460" s="496">
        <v>0</v>
      </c>
      <c r="Z460" s="496">
        <v>0</v>
      </c>
      <c r="AA460" s="496">
        <v>0</v>
      </c>
    </row>
    <row r="461" spans="1:27" ht="15" x14ac:dyDescent="0.2">
      <c r="A461" s="383" t="s">
        <v>132</v>
      </c>
      <c r="B461" s="496">
        <v>2020</v>
      </c>
      <c r="C461" s="496">
        <v>6</v>
      </c>
      <c r="D461" s="496">
        <v>202006</v>
      </c>
      <c r="E461" s="383" t="s">
        <v>112</v>
      </c>
      <c r="F461" s="383" t="s">
        <v>115</v>
      </c>
      <c r="G461" s="383" t="s">
        <v>39</v>
      </c>
      <c r="H461" s="383" t="s">
        <v>40</v>
      </c>
      <c r="I461" s="383" t="s">
        <v>44</v>
      </c>
      <c r="J461" s="383" t="s">
        <v>115</v>
      </c>
      <c r="K461" s="383" t="s">
        <v>165</v>
      </c>
      <c r="L461" s="383" t="s">
        <v>166</v>
      </c>
      <c r="M461" s="496">
        <v>93</v>
      </c>
      <c r="N461" s="383" t="s">
        <v>51</v>
      </c>
      <c r="O461" s="383" t="s">
        <v>115</v>
      </c>
      <c r="P461" s="383" t="s">
        <v>71</v>
      </c>
      <c r="Q461" s="497">
        <v>1469.1590000000001</v>
      </c>
      <c r="R461" s="497">
        <v>1420.9580000000001</v>
      </c>
      <c r="S461" s="497">
        <v>48.2</v>
      </c>
      <c r="T461" s="496">
        <v>0</v>
      </c>
      <c r="U461" s="496">
        <v>0</v>
      </c>
      <c r="V461" s="496">
        <v>0</v>
      </c>
      <c r="W461" s="496">
        <v>0</v>
      </c>
      <c r="X461" s="496">
        <v>0</v>
      </c>
      <c r="Y461" s="496">
        <v>0</v>
      </c>
      <c r="Z461" s="496">
        <v>0</v>
      </c>
      <c r="AA461" s="496">
        <v>0</v>
      </c>
    </row>
    <row r="462" spans="1:27" ht="15" x14ac:dyDescent="0.2">
      <c r="A462" s="383" t="s">
        <v>132</v>
      </c>
      <c r="B462" s="496">
        <v>2020</v>
      </c>
      <c r="C462" s="496">
        <v>6</v>
      </c>
      <c r="D462" s="496">
        <v>202006</v>
      </c>
      <c r="E462" s="383" t="s">
        <v>112</v>
      </c>
      <c r="F462" s="383" t="s">
        <v>115</v>
      </c>
      <c r="G462" s="383" t="s">
        <v>39</v>
      </c>
      <c r="H462" s="383" t="s">
        <v>40</v>
      </c>
      <c r="I462" s="383" t="s">
        <v>44</v>
      </c>
      <c r="J462" s="383" t="s">
        <v>115</v>
      </c>
      <c r="K462" s="383" t="s">
        <v>165</v>
      </c>
      <c r="L462" s="383" t="s">
        <v>166</v>
      </c>
      <c r="M462" s="496">
        <v>93</v>
      </c>
      <c r="N462" s="383" t="s">
        <v>51</v>
      </c>
      <c r="O462" s="383" t="s">
        <v>115</v>
      </c>
      <c r="P462" s="383" t="s">
        <v>72</v>
      </c>
      <c r="Q462" s="497">
        <v>8034.6329999999998</v>
      </c>
      <c r="R462" s="497">
        <v>7709.4030000000002</v>
      </c>
      <c r="S462" s="497">
        <v>325.23</v>
      </c>
      <c r="T462" s="496">
        <v>0</v>
      </c>
      <c r="U462" s="496">
        <v>0</v>
      </c>
      <c r="V462" s="496">
        <v>0</v>
      </c>
      <c r="W462" s="496">
        <v>0</v>
      </c>
      <c r="X462" s="496">
        <v>0</v>
      </c>
      <c r="Y462" s="496">
        <v>0</v>
      </c>
      <c r="Z462" s="496">
        <v>0</v>
      </c>
      <c r="AA462" s="496">
        <v>0</v>
      </c>
    </row>
    <row r="463" spans="1:27" ht="15" x14ac:dyDescent="0.2">
      <c r="A463" s="383" t="s">
        <v>132</v>
      </c>
      <c r="B463" s="496">
        <v>2020</v>
      </c>
      <c r="C463" s="496">
        <v>6</v>
      </c>
      <c r="D463" s="496">
        <v>202006</v>
      </c>
      <c r="E463" s="383" t="s">
        <v>112</v>
      </c>
      <c r="F463" s="383" t="s">
        <v>115</v>
      </c>
      <c r="G463" s="383" t="s">
        <v>39</v>
      </c>
      <c r="H463" s="383" t="s">
        <v>40</v>
      </c>
      <c r="I463" s="383" t="s">
        <v>45</v>
      </c>
      <c r="J463" s="383" t="s">
        <v>115</v>
      </c>
      <c r="K463" s="383" t="s">
        <v>167</v>
      </c>
      <c r="L463" s="383" t="s">
        <v>168</v>
      </c>
      <c r="M463" s="496">
        <v>93</v>
      </c>
      <c r="N463" s="383" t="s">
        <v>51</v>
      </c>
      <c r="O463" s="383" t="s">
        <v>115</v>
      </c>
      <c r="P463" s="383" t="s">
        <v>72</v>
      </c>
      <c r="Q463" s="497">
        <v>1383.5340000000001</v>
      </c>
      <c r="R463" s="497">
        <v>1286.69</v>
      </c>
      <c r="S463" s="497">
        <v>96.87</v>
      </c>
      <c r="T463" s="496">
        <v>0</v>
      </c>
      <c r="U463" s="496">
        <v>0</v>
      </c>
      <c r="V463" s="496">
        <v>0</v>
      </c>
      <c r="W463" s="496">
        <v>0</v>
      </c>
      <c r="X463" s="496">
        <v>0</v>
      </c>
      <c r="Y463" s="496">
        <v>0</v>
      </c>
      <c r="Z463" s="496">
        <v>0</v>
      </c>
      <c r="AA463" s="496">
        <v>0</v>
      </c>
    </row>
    <row r="464" spans="1:27" ht="15" x14ac:dyDescent="0.2">
      <c r="A464" s="383" t="s">
        <v>132</v>
      </c>
      <c r="B464" s="496">
        <v>2020</v>
      </c>
      <c r="C464" s="496">
        <v>7</v>
      </c>
      <c r="D464" s="496">
        <v>202007</v>
      </c>
      <c r="E464" s="383" t="s">
        <v>112</v>
      </c>
      <c r="F464" s="383" t="s">
        <v>115</v>
      </c>
      <c r="G464" s="383" t="s">
        <v>13</v>
      </c>
      <c r="H464" s="383" t="s">
        <v>83</v>
      </c>
      <c r="I464" s="383" t="s">
        <v>15</v>
      </c>
      <c r="J464" s="383" t="s">
        <v>115</v>
      </c>
      <c r="K464" s="383" t="s">
        <v>118</v>
      </c>
      <c r="L464" s="383" t="s">
        <v>119</v>
      </c>
      <c r="M464" s="496">
        <v>78</v>
      </c>
      <c r="N464" s="383" t="s">
        <v>51</v>
      </c>
      <c r="O464" s="383" t="s">
        <v>115</v>
      </c>
      <c r="P464" s="383" t="s">
        <v>72</v>
      </c>
      <c r="Q464" s="497">
        <v>90482.217999999993</v>
      </c>
      <c r="R464" s="497">
        <v>89546.676999999996</v>
      </c>
      <c r="S464" s="497">
        <v>935.54100000000005</v>
      </c>
      <c r="T464" s="496">
        <v>0</v>
      </c>
      <c r="U464" s="496">
        <v>0</v>
      </c>
      <c r="V464" s="496">
        <v>0</v>
      </c>
      <c r="W464" s="496">
        <v>0</v>
      </c>
      <c r="X464" s="496">
        <v>0</v>
      </c>
      <c r="Y464" s="496">
        <v>0</v>
      </c>
      <c r="Z464" s="496">
        <v>0</v>
      </c>
      <c r="AA464" s="496">
        <v>0</v>
      </c>
    </row>
    <row r="465" spans="1:27" ht="15" x14ac:dyDescent="0.2">
      <c r="A465" s="383" t="s">
        <v>132</v>
      </c>
      <c r="B465" s="496">
        <v>2020</v>
      </c>
      <c r="C465" s="496">
        <v>7</v>
      </c>
      <c r="D465" s="496">
        <v>202007</v>
      </c>
      <c r="E465" s="383" t="s">
        <v>112</v>
      </c>
      <c r="F465" s="383" t="s">
        <v>115</v>
      </c>
      <c r="G465" s="383" t="s">
        <v>13</v>
      </c>
      <c r="H465" s="383" t="s">
        <v>83</v>
      </c>
      <c r="I465" s="383" t="s">
        <v>15</v>
      </c>
      <c r="J465" s="383" t="s">
        <v>115</v>
      </c>
      <c r="K465" s="383" t="s">
        <v>118</v>
      </c>
      <c r="L465" s="383" t="s">
        <v>119</v>
      </c>
      <c r="M465" s="496">
        <v>78</v>
      </c>
      <c r="N465" s="383" t="s">
        <v>51</v>
      </c>
      <c r="O465" s="383" t="s">
        <v>115</v>
      </c>
      <c r="P465" s="383" t="s">
        <v>73</v>
      </c>
      <c r="Q465" s="497">
        <v>56165.18</v>
      </c>
      <c r="R465" s="497">
        <v>56165.18</v>
      </c>
      <c r="S465" s="497">
        <v>0</v>
      </c>
      <c r="T465" s="496">
        <v>0</v>
      </c>
      <c r="U465" s="496">
        <v>0</v>
      </c>
      <c r="V465" s="496">
        <v>0</v>
      </c>
      <c r="W465" s="496">
        <v>0</v>
      </c>
      <c r="X465" s="496">
        <v>0</v>
      </c>
      <c r="Y465" s="496">
        <v>0</v>
      </c>
      <c r="Z465" s="496">
        <v>0</v>
      </c>
      <c r="AA465" s="496">
        <v>0</v>
      </c>
    </row>
    <row r="466" spans="1:27" ht="15" x14ac:dyDescent="0.2">
      <c r="A466" s="383" t="s">
        <v>132</v>
      </c>
      <c r="B466" s="496">
        <v>2020</v>
      </c>
      <c r="C466" s="496">
        <v>7</v>
      </c>
      <c r="D466" s="496">
        <v>202007</v>
      </c>
      <c r="E466" s="383" t="s">
        <v>112</v>
      </c>
      <c r="F466" s="383" t="s">
        <v>115</v>
      </c>
      <c r="G466" s="383" t="s">
        <v>13</v>
      </c>
      <c r="H466" s="383" t="s">
        <v>83</v>
      </c>
      <c r="I466" s="383" t="s">
        <v>15</v>
      </c>
      <c r="J466" s="383" t="s">
        <v>115</v>
      </c>
      <c r="K466" s="383" t="s">
        <v>118</v>
      </c>
      <c r="L466" s="383" t="s">
        <v>119</v>
      </c>
      <c r="M466" s="496">
        <v>78</v>
      </c>
      <c r="N466" s="383" t="s">
        <v>51</v>
      </c>
      <c r="O466" s="383" t="s">
        <v>115</v>
      </c>
      <c r="P466" s="383" t="s">
        <v>74</v>
      </c>
      <c r="Q466" s="497">
        <v>260007.38</v>
      </c>
      <c r="R466" s="497">
        <v>215995.32</v>
      </c>
      <c r="S466" s="497">
        <v>44012.06</v>
      </c>
      <c r="T466" s="496">
        <v>0</v>
      </c>
      <c r="U466" s="496">
        <v>0</v>
      </c>
      <c r="V466" s="496">
        <v>0</v>
      </c>
      <c r="W466" s="496">
        <v>0</v>
      </c>
      <c r="X466" s="496">
        <v>0</v>
      </c>
      <c r="Y466" s="496">
        <v>0</v>
      </c>
      <c r="Z466" s="496">
        <v>0</v>
      </c>
      <c r="AA466" s="496">
        <v>0</v>
      </c>
    </row>
    <row r="467" spans="1:27" ht="15" x14ac:dyDescent="0.2">
      <c r="A467" s="383" t="s">
        <v>132</v>
      </c>
      <c r="B467" s="496">
        <v>2020</v>
      </c>
      <c r="C467" s="496">
        <v>7</v>
      </c>
      <c r="D467" s="496">
        <v>202007</v>
      </c>
      <c r="E467" s="383" t="s">
        <v>112</v>
      </c>
      <c r="F467" s="383" t="s">
        <v>115</v>
      </c>
      <c r="G467" s="383" t="s">
        <v>13</v>
      </c>
      <c r="H467" s="383" t="s">
        <v>83</v>
      </c>
      <c r="I467" s="383" t="s">
        <v>15</v>
      </c>
      <c r="J467" s="383" t="s">
        <v>115</v>
      </c>
      <c r="K467" s="383" t="s">
        <v>118</v>
      </c>
      <c r="L467" s="383" t="s">
        <v>119</v>
      </c>
      <c r="M467" s="496">
        <v>78</v>
      </c>
      <c r="N467" s="383" t="s">
        <v>51</v>
      </c>
      <c r="O467" s="383" t="s">
        <v>115</v>
      </c>
      <c r="P467" s="383" t="s">
        <v>77</v>
      </c>
      <c r="Q467" s="497">
        <v>2747.502</v>
      </c>
      <c r="R467" s="497">
        <v>2747.502</v>
      </c>
      <c r="S467" s="497">
        <v>0</v>
      </c>
      <c r="T467" s="496">
        <v>0</v>
      </c>
      <c r="U467" s="496">
        <v>0</v>
      </c>
      <c r="V467" s="496">
        <v>0</v>
      </c>
      <c r="W467" s="496">
        <v>0</v>
      </c>
      <c r="X467" s="496">
        <v>0</v>
      </c>
      <c r="Y467" s="496">
        <v>0</v>
      </c>
      <c r="Z467" s="496">
        <v>0</v>
      </c>
      <c r="AA467" s="496">
        <v>0</v>
      </c>
    </row>
    <row r="468" spans="1:27" ht="15" x14ac:dyDescent="0.2">
      <c r="A468" s="383" t="s">
        <v>132</v>
      </c>
      <c r="B468" s="496">
        <v>2020</v>
      </c>
      <c r="C468" s="496">
        <v>7</v>
      </c>
      <c r="D468" s="496">
        <v>202007</v>
      </c>
      <c r="E468" s="383" t="s">
        <v>112</v>
      </c>
      <c r="F468" s="383" t="s">
        <v>115</v>
      </c>
      <c r="G468" s="383" t="s">
        <v>13</v>
      </c>
      <c r="H468" s="383" t="s">
        <v>83</v>
      </c>
      <c r="I468" s="383" t="s">
        <v>16</v>
      </c>
      <c r="J468" s="383" t="s">
        <v>115</v>
      </c>
      <c r="K468" s="383" t="s">
        <v>138</v>
      </c>
      <c r="L468" s="383" t="s">
        <v>139</v>
      </c>
      <c r="M468" s="496">
        <v>90</v>
      </c>
      <c r="N468" s="383" t="s">
        <v>51</v>
      </c>
      <c r="O468" s="383" t="s">
        <v>115</v>
      </c>
      <c r="P468" s="383" t="s">
        <v>72</v>
      </c>
      <c r="Q468" s="497">
        <v>6688.83</v>
      </c>
      <c r="R468" s="497">
        <v>6305.43</v>
      </c>
      <c r="S468" s="497">
        <v>383.4</v>
      </c>
      <c r="T468" s="496">
        <v>0</v>
      </c>
      <c r="U468" s="496">
        <v>0</v>
      </c>
      <c r="V468" s="496">
        <v>0</v>
      </c>
      <c r="W468" s="496">
        <v>0</v>
      </c>
      <c r="X468" s="496">
        <v>0</v>
      </c>
      <c r="Y468" s="496">
        <v>0</v>
      </c>
      <c r="Z468" s="496">
        <v>0</v>
      </c>
      <c r="AA468" s="496">
        <v>0</v>
      </c>
    </row>
    <row r="469" spans="1:27" ht="15" x14ac:dyDescent="0.2">
      <c r="A469" s="383" t="s">
        <v>132</v>
      </c>
      <c r="B469" s="496">
        <v>2020</v>
      </c>
      <c r="C469" s="496">
        <v>7</v>
      </c>
      <c r="D469" s="496">
        <v>202007</v>
      </c>
      <c r="E469" s="383" t="s">
        <v>112</v>
      </c>
      <c r="F469" s="383" t="s">
        <v>115</v>
      </c>
      <c r="G469" s="383" t="s">
        <v>13</v>
      </c>
      <c r="H469" s="383" t="s">
        <v>83</v>
      </c>
      <c r="I469" s="383" t="s">
        <v>17</v>
      </c>
      <c r="J469" s="383" t="s">
        <v>115</v>
      </c>
      <c r="K469" s="383" t="s">
        <v>140</v>
      </c>
      <c r="L469" s="383" t="s">
        <v>141</v>
      </c>
      <c r="M469" s="496">
        <v>100</v>
      </c>
      <c r="N469" s="383" t="s">
        <v>51</v>
      </c>
      <c r="O469" s="383" t="s">
        <v>115</v>
      </c>
      <c r="P469" s="383" t="s">
        <v>72</v>
      </c>
      <c r="Q469" s="497">
        <v>20830.239000000001</v>
      </c>
      <c r="R469" s="497">
        <v>20830.239000000001</v>
      </c>
      <c r="S469" s="497">
        <v>0</v>
      </c>
      <c r="T469" s="496">
        <v>0</v>
      </c>
      <c r="U469" s="496">
        <v>0</v>
      </c>
      <c r="V469" s="496">
        <v>0</v>
      </c>
      <c r="W469" s="496">
        <v>0</v>
      </c>
      <c r="X469" s="496">
        <v>0</v>
      </c>
      <c r="Y469" s="496">
        <v>0</v>
      </c>
      <c r="Z469" s="496">
        <v>0</v>
      </c>
      <c r="AA469" s="496">
        <v>0</v>
      </c>
    </row>
    <row r="470" spans="1:27" ht="15" x14ac:dyDescent="0.2">
      <c r="A470" s="383" t="s">
        <v>132</v>
      </c>
      <c r="B470" s="496">
        <v>2020</v>
      </c>
      <c r="C470" s="496">
        <v>7</v>
      </c>
      <c r="D470" s="496">
        <v>202007</v>
      </c>
      <c r="E470" s="383" t="s">
        <v>112</v>
      </c>
      <c r="F470" s="383" t="s">
        <v>115</v>
      </c>
      <c r="G470" s="383" t="s">
        <v>13</v>
      </c>
      <c r="H470" s="383" t="s">
        <v>83</v>
      </c>
      <c r="I470" s="383" t="s">
        <v>17</v>
      </c>
      <c r="J470" s="383" t="s">
        <v>115</v>
      </c>
      <c r="K470" s="383" t="s">
        <v>140</v>
      </c>
      <c r="L470" s="383" t="s">
        <v>141</v>
      </c>
      <c r="M470" s="496">
        <v>100</v>
      </c>
      <c r="N470" s="383" t="s">
        <v>51</v>
      </c>
      <c r="O470" s="383" t="s">
        <v>115</v>
      </c>
      <c r="P470" s="383" t="s">
        <v>73</v>
      </c>
      <c r="Q470" s="497">
        <v>90.5</v>
      </c>
      <c r="R470" s="497">
        <v>90.5</v>
      </c>
      <c r="S470" s="497">
        <v>0</v>
      </c>
      <c r="T470" s="496">
        <v>0</v>
      </c>
      <c r="U470" s="496">
        <v>0</v>
      </c>
      <c r="V470" s="496">
        <v>0</v>
      </c>
      <c r="W470" s="496">
        <v>0</v>
      </c>
      <c r="X470" s="496">
        <v>0</v>
      </c>
      <c r="Y470" s="496">
        <v>0</v>
      </c>
      <c r="Z470" s="496">
        <v>0</v>
      </c>
      <c r="AA470" s="496">
        <v>0</v>
      </c>
    </row>
    <row r="471" spans="1:27" ht="15" x14ac:dyDescent="0.2">
      <c r="A471" s="383" t="s">
        <v>132</v>
      </c>
      <c r="B471" s="496">
        <v>2020</v>
      </c>
      <c r="C471" s="496">
        <v>7</v>
      </c>
      <c r="D471" s="496">
        <v>202007</v>
      </c>
      <c r="E471" s="383" t="s">
        <v>112</v>
      </c>
      <c r="F471" s="383" t="s">
        <v>115</v>
      </c>
      <c r="G471" s="383" t="s">
        <v>13</v>
      </c>
      <c r="H471" s="383" t="s">
        <v>83</v>
      </c>
      <c r="I471" s="383" t="s">
        <v>17</v>
      </c>
      <c r="J471" s="383" t="s">
        <v>115</v>
      </c>
      <c r="K471" s="383" t="s">
        <v>140</v>
      </c>
      <c r="L471" s="383" t="s">
        <v>141</v>
      </c>
      <c r="M471" s="496">
        <v>100</v>
      </c>
      <c r="N471" s="383" t="s">
        <v>51</v>
      </c>
      <c r="O471" s="383" t="s">
        <v>115</v>
      </c>
      <c r="P471" s="383" t="s">
        <v>76</v>
      </c>
      <c r="Q471" s="497">
        <v>109151.5</v>
      </c>
      <c r="R471" s="497">
        <v>109151.5</v>
      </c>
      <c r="S471" s="497">
        <v>0</v>
      </c>
      <c r="T471" s="496">
        <v>0</v>
      </c>
      <c r="U471" s="496">
        <v>0</v>
      </c>
      <c r="V471" s="496">
        <v>0</v>
      </c>
      <c r="W471" s="496">
        <v>0</v>
      </c>
      <c r="X471" s="496">
        <v>0</v>
      </c>
      <c r="Y471" s="496">
        <v>0</v>
      </c>
      <c r="Z471" s="496">
        <v>0</v>
      </c>
      <c r="AA471" s="496">
        <v>0</v>
      </c>
    </row>
    <row r="472" spans="1:27" ht="15" x14ac:dyDescent="0.2">
      <c r="A472" s="383" t="s">
        <v>132</v>
      </c>
      <c r="B472" s="496">
        <v>2020</v>
      </c>
      <c r="C472" s="496">
        <v>7</v>
      </c>
      <c r="D472" s="496">
        <v>202007</v>
      </c>
      <c r="E472" s="383" t="s">
        <v>112</v>
      </c>
      <c r="F472" s="383" t="s">
        <v>115</v>
      </c>
      <c r="G472" s="383" t="s">
        <v>13</v>
      </c>
      <c r="H472" s="383" t="s">
        <v>83</v>
      </c>
      <c r="I472" s="383" t="s">
        <v>17</v>
      </c>
      <c r="J472" s="383" t="s">
        <v>115</v>
      </c>
      <c r="K472" s="383" t="s">
        <v>140</v>
      </c>
      <c r="L472" s="383" t="s">
        <v>141</v>
      </c>
      <c r="M472" s="496">
        <v>100</v>
      </c>
      <c r="N472" s="383" t="s">
        <v>51</v>
      </c>
      <c r="O472" s="383" t="s">
        <v>115</v>
      </c>
      <c r="P472" s="383" t="s">
        <v>77</v>
      </c>
      <c r="Q472" s="497">
        <v>10098</v>
      </c>
      <c r="R472" s="497">
        <v>10098</v>
      </c>
      <c r="S472" s="497">
        <v>0</v>
      </c>
      <c r="T472" s="496">
        <v>0</v>
      </c>
      <c r="U472" s="496">
        <v>0</v>
      </c>
      <c r="V472" s="496">
        <v>0</v>
      </c>
      <c r="W472" s="496">
        <v>0</v>
      </c>
      <c r="X472" s="496">
        <v>0</v>
      </c>
      <c r="Y472" s="496">
        <v>0</v>
      </c>
      <c r="Z472" s="496">
        <v>0</v>
      </c>
      <c r="AA472" s="496">
        <v>0</v>
      </c>
    </row>
    <row r="473" spans="1:27" ht="15" x14ac:dyDescent="0.2">
      <c r="A473" s="383" t="s">
        <v>132</v>
      </c>
      <c r="B473" s="496">
        <v>2020</v>
      </c>
      <c r="C473" s="496">
        <v>7</v>
      </c>
      <c r="D473" s="496">
        <v>202007</v>
      </c>
      <c r="E473" s="383" t="s">
        <v>112</v>
      </c>
      <c r="F473" s="383" t="s">
        <v>115</v>
      </c>
      <c r="G473" s="383" t="s">
        <v>13</v>
      </c>
      <c r="H473" s="383" t="s">
        <v>83</v>
      </c>
      <c r="I473" s="383" t="s">
        <v>18</v>
      </c>
      <c r="J473" s="383" t="s">
        <v>115</v>
      </c>
      <c r="K473" s="383" t="s">
        <v>142</v>
      </c>
      <c r="L473" s="383" t="s">
        <v>143</v>
      </c>
      <c r="M473" s="496">
        <v>100</v>
      </c>
      <c r="N473" s="383" t="s">
        <v>51</v>
      </c>
      <c r="O473" s="383" t="s">
        <v>115</v>
      </c>
      <c r="P473" s="383" t="s">
        <v>72</v>
      </c>
      <c r="Q473" s="497">
        <v>10.375</v>
      </c>
      <c r="R473" s="497">
        <v>10.375</v>
      </c>
      <c r="S473" s="497">
        <v>0</v>
      </c>
      <c r="T473" s="496">
        <v>0</v>
      </c>
      <c r="U473" s="496">
        <v>0</v>
      </c>
      <c r="V473" s="496">
        <v>0</v>
      </c>
      <c r="W473" s="496">
        <v>0</v>
      </c>
      <c r="X473" s="496">
        <v>0</v>
      </c>
      <c r="Y473" s="496">
        <v>0</v>
      </c>
      <c r="Z473" s="496">
        <v>0</v>
      </c>
      <c r="AA473" s="496">
        <v>0</v>
      </c>
    </row>
    <row r="474" spans="1:27" ht="15" x14ac:dyDescent="0.2">
      <c r="A474" s="383" t="s">
        <v>132</v>
      </c>
      <c r="B474" s="496">
        <v>2020</v>
      </c>
      <c r="C474" s="496">
        <v>7</v>
      </c>
      <c r="D474" s="496">
        <v>202007</v>
      </c>
      <c r="E474" s="383" t="s">
        <v>112</v>
      </c>
      <c r="F474" s="383" t="s">
        <v>115</v>
      </c>
      <c r="G474" s="383" t="s">
        <v>13</v>
      </c>
      <c r="H474" s="383" t="s">
        <v>83</v>
      </c>
      <c r="I474" s="383" t="s">
        <v>18</v>
      </c>
      <c r="J474" s="383" t="s">
        <v>115</v>
      </c>
      <c r="K474" s="383" t="s">
        <v>142</v>
      </c>
      <c r="L474" s="383" t="s">
        <v>143</v>
      </c>
      <c r="M474" s="496">
        <v>100</v>
      </c>
      <c r="N474" s="383" t="s">
        <v>51</v>
      </c>
      <c r="O474" s="383" t="s">
        <v>115</v>
      </c>
      <c r="P474" s="383" t="s">
        <v>74</v>
      </c>
      <c r="Q474" s="497">
        <v>24128.5</v>
      </c>
      <c r="R474" s="497">
        <v>24128.5</v>
      </c>
      <c r="S474" s="497">
        <v>0</v>
      </c>
      <c r="T474" s="496">
        <v>0</v>
      </c>
      <c r="U474" s="496">
        <v>0</v>
      </c>
      <c r="V474" s="496">
        <v>0</v>
      </c>
      <c r="W474" s="496">
        <v>0</v>
      </c>
      <c r="X474" s="496">
        <v>0</v>
      </c>
      <c r="Y474" s="496">
        <v>0</v>
      </c>
      <c r="Z474" s="496">
        <v>0</v>
      </c>
      <c r="AA474" s="496">
        <v>0</v>
      </c>
    </row>
    <row r="475" spans="1:27" ht="15" x14ac:dyDescent="0.2">
      <c r="A475" s="383" t="s">
        <v>132</v>
      </c>
      <c r="B475" s="496">
        <v>2020</v>
      </c>
      <c r="C475" s="496">
        <v>7</v>
      </c>
      <c r="D475" s="496">
        <v>202007</v>
      </c>
      <c r="E475" s="383" t="s">
        <v>112</v>
      </c>
      <c r="F475" s="383" t="s">
        <v>115</v>
      </c>
      <c r="G475" s="383" t="s">
        <v>13</v>
      </c>
      <c r="H475" s="383" t="s">
        <v>83</v>
      </c>
      <c r="I475" s="383" t="s">
        <v>18</v>
      </c>
      <c r="J475" s="383" t="s">
        <v>115</v>
      </c>
      <c r="K475" s="383" t="s">
        <v>142</v>
      </c>
      <c r="L475" s="383" t="s">
        <v>143</v>
      </c>
      <c r="M475" s="496">
        <v>100</v>
      </c>
      <c r="N475" s="383" t="s">
        <v>51</v>
      </c>
      <c r="O475" s="383" t="s">
        <v>115</v>
      </c>
      <c r="P475" s="383" t="s">
        <v>76</v>
      </c>
      <c r="Q475" s="497">
        <v>46093.46</v>
      </c>
      <c r="R475" s="497">
        <v>46093.46</v>
      </c>
      <c r="S475" s="497">
        <v>0</v>
      </c>
      <c r="T475" s="496">
        <v>0</v>
      </c>
      <c r="U475" s="496">
        <v>0</v>
      </c>
      <c r="V475" s="496">
        <v>0</v>
      </c>
      <c r="W475" s="496">
        <v>0</v>
      </c>
      <c r="X475" s="496">
        <v>0</v>
      </c>
      <c r="Y475" s="496">
        <v>0</v>
      </c>
      <c r="Z475" s="496">
        <v>0</v>
      </c>
      <c r="AA475" s="496">
        <v>0</v>
      </c>
    </row>
    <row r="476" spans="1:27" ht="15" x14ac:dyDescent="0.2">
      <c r="A476" s="383" t="s">
        <v>132</v>
      </c>
      <c r="B476" s="496">
        <v>2020</v>
      </c>
      <c r="C476" s="496">
        <v>7</v>
      </c>
      <c r="D476" s="496">
        <v>202007</v>
      </c>
      <c r="E476" s="383" t="s">
        <v>112</v>
      </c>
      <c r="F476" s="383" t="s">
        <v>115</v>
      </c>
      <c r="G476" s="383" t="s">
        <v>13</v>
      </c>
      <c r="H476" s="383" t="s">
        <v>83</v>
      </c>
      <c r="I476" s="383" t="s">
        <v>19</v>
      </c>
      <c r="J476" s="383" t="s">
        <v>169</v>
      </c>
      <c r="K476" s="383" t="s">
        <v>144</v>
      </c>
      <c r="L476" s="383" t="s">
        <v>145</v>
      </c>
      <c r="M476" s="496">
        <v>95</v>
      </c>
      <c r="N476" s="383" t="s">
        <v>51</v>
      </c>
      <c r="O476" s="383" t="s">
        <v>115</v>
      </c>
      <c r="P476" s="383" t="s">
        <v>72</v>
      </c>
      <c r="Q476" s="497">
        <v>110490.43</v>
      </c>
      <c r="R476" s="497">
        <v>104109.499</v>
      </c>
      <c r="S476" s="497">
        <v>6380.93</v>
      </c>
      <c r="T476" s="496">
        <v>0</v>
      </c>
      <c r="U476" s="496">
        <v>0</v>
      </c>
      <c r="V476" s="496">
        <v>0</v>
      </c>
      <c r="W476" s="496">
        <v>0</v>
      </c>
      <c r="X476" s="496">
        <v>0</v>
      </c>
      <c r="Y476" s="496">
        <v>0</v>
      </c>
      <c r="Z476" s="496">
        <v>0</v>
      </c>
      <c r="AA476" s="496">
        <v>0</v>
      </c>
    </row>
    <row r="477" spans="1:27" ht="15" x14ac:dyDescent="0.2">
      <c r="A477" s="383" t="s">
        <v>132</v>
      </c>
      <c r="B477" s="496">
        <v>2020</v>
      </c>
      <c r="C477" s="496">
        <v>7</v>
      </c>
      <c r="D477" s="496">
        <v>202007</v>
      </c>
      <c r="E477" s="383" t="s">
        <v>112</v>
      </c>
      <c r="F477" s="383" t="s">
        <v>115</v>
      </c>
      <c r="G477" s="383" t="s">
        <v>13</v>
      </c>
      <c r="H477" s="383" t="s">
        <v>83</v>
      </c>
      <c r="I477" s="383" t="s">
        <v>20</v>
      </c>
      <c r="J477" s="383" t="s">
        <v>115</v>
      </c>
      <c r="K477" s="383" t="s">
        <v>146</v>
      </c>
      <c r="L477" s="383" t="s">
        <v>147</v>
      </c>
      <c r="M477" s="496">
        <v>14</v>
      </c>
      <c r="N477" s="383" t="s">
        <v>51</v>
      </c>
      <c r="O477" s="383" t="s">
        <v>115</v>
      </c>
      <c r="P477" s="383" t="s">
        <v>72</v>
      </c>
      <c r="Q477" s="497">
        <v>74208.898000000001</v>
      </c>
      <c r="R477" s="497">
        <v>261.68799999999999</v>
      </c>
      <c r="S477" s="497">
        <v>73947.199999999997</v>
      </c>
      <c r="T477" s="496">
        <v>0</v>
      </c>
      <c r="U477" s="496">
        <v>0</v>
      </c>
      <c r="V477" s="496">
        <v>0</v>
      </c>
      <c r="W477" s="496">
        <v>0</v>
      </c>
      <c r="X477" s="496">
        <v>0</v>
      </c>
      <c r="Y477" s="496">
        <v>0</v>
      </c>
      <c r="Z477" s="496">
        <v>0</v>
      </c>
      <c r="AA477" s="496">
        <v>0</v>
      </c>
    </row>
    <row r="478" spans="1:27" ht="15" x14ac:dyDescent="0.2">
      <c r="A478" s="383" t="s">
        <v>132</v>
      </c>
      <c r="B478" s="496">
        <v>2020</v>
      </c>
      <c r="C478" s="496">
        <v>7</v>
      </c>
      <c r="D478" s="496">
        <v>202007</v>
      </c>
      <c r="E478" s="383" t="s">
        <v>112</v>
      </c>
      <c r="F478" s="383" t="s">
        <v>115</v>
      </c>
      <c r="G478" s="383" t="s">
        <v>13</v>
      </c>
      <c r="H478" s="383" t="s">
        <v>83</v>
      </c>
      <c r="I478" s="383" t="s">
        <v>21</v>
      </c>
      <c r="J478" s="383" t="s">
        <v>115</v>
      </c>
      <c r="K478" s="383" t="s">
        <v>148</v>
      </c>
      <c r="L478" s="383" t="s">
        <v>149</v>
      </c>
      <c r="M478" s="496">
        <v>88</v>
      </c>
      <c r="N478" s="383" t="s">
        <v>51</v>
      </c>
      <c r="O478" s="383" t="s">
        <v>115</v>
      </c>
      <c r="P478" s="383" t="s">
        <v>72</v>
      </c>
      <c r="Q478" s="497">
        <v>574.548</v>
      </c>
      <c r="R478" s="497">
        <v>574.548</v>
      </c>
      <c r="S478" s="497">
        <v>0</v>
      </c>
      <c r="T478" s="496">
        <v>0</v>
      </c>
      <c r="U478" s="496">
        <v>0</v>
      </c>
      <c r="V478" s="496">
        <v>0</v>
      </c>
      <c r="W478" s="496">
        <v>0</v>
      </c>
      <c r="X478" s="496">
        <v>0</v>
      </c>
      <c r="Y478" s="496">
        <v>0</v>
      </c>
      <c r="Z478" s="496">
        <v>0</v>
      </c>
      <c r="AA478" s="496">
        <v>0</v>
      </c>
    </row>
    <row r="479" spans="1:27" ht="15" x14ac:dyDescent="0.2">
      <c r="A479" s="383" t="s">
        <v>132</v>
      </c>
      <c r="B479" s="496">
        <v>2020</v>
      </c>
      <c r="C479" s="496">
        <v>7</v>
      </c>
      <c r="D479" s="496">
        <v>202007</v>
      </c>
      <c r="E479" s="383" t="s">
        <v>112</v>
      </c>
      <c r="F479" s="383" t="s">
        <v>115</v>
      </c>
      <c r="G479" s="383" t="s">
        <v>13</v>
      </c>
      <c r="H479" s="383" t="s">
        <v>83</v>
      </c>
      <c r="I479" s="383" t="s">
        <v>22</v>
      </c>
      <c r="J479" s="383" t="s">
        <v>115</v>
      </c>
      <c r="K479" s="383" t="s">
        <v>150</v>
      </c>
      <c r="L479" s="383" t="s">
        <v>151</v>
      </c>
      <c r="M479" s="496">
        <v>68</v>
      </c>
      <c r="N479" s="383" t="s">
        <v>51</v>
      </c>
      <c r="O479" s="383" t="s">
        <v>115</v>
      </c>
      <c r="P479" s="383" t="s">
        <v>71</v>
      </c>
      <c r="Q479" s="497">
        <v>0</v>
      </c>
      <c r="R479" s="497">
        <v>0</v>
      </c>
      <c r="S479" s="497">
        <v>0</v>
      </c>
      <c r="T479" s="496">
        <v>0</v>
      </c>
      <c r="U479" s="496">
        <v>0</v>
      </c>
      <c r="V479" s="496">
        <v>0</v>
      </c>
      <c r="W479" s="496">
        <v>0</v>
      </c>
      <c r="X479" s="496">
        <v>0</v>
      </c>
      <c r="Y479" s="496">
        <v>0</v>
      </c>
      <c r="Z479" s="496">
        <v>0</v>
      </c>
      <c r="AA479" s="496">
        <v>0</v>
      </c>
    </row>
    <row r="480" spans="1:27" ht="15" x14ac:dyDescent="0.2">
      <c r="A480" s="383" t="s">
        <v>132</v>
      </c>
      <c r="B480" s="496">
        <v>2020</v>
      </c>
      <c r="C480" s="496">
        <v>7</v>
      </c>
      <c r="D480" s="496">
        <v>202007</v>
      </c>
      <c r="E480" s="383" t="s">
        <v>112</v>
      </c>
      <c r="F480" s="383" t="s">
        <v>115</v>
      </c>
      <c r="G480" s="383" t="s">
        <v>13</v>
      </c>
      <c r="H480" s="383" t="s">
        <v>84</v>
      </c>
      <c r="I480" s="383" t="s">
        <v>25</v>
      </c>
      <c r="J480" s="383" t="s">
        <v>115</v>
      </c>
      <c r="K480" s="383" t="s">
        <v>152</v>
      </c>
      <c r="L480" s="383" t="s">
        <v>153</v>
      </c>
      <c r="M480" s="496">
        <v>95</v>
      </c>
      <c r="N480" s="383" t="s">
        <v>51</v>
      </c>
      <c r="O480" s="383" t="s">
        <v>115</v>
      </c>
      <c r="P480" s="383" t="s">
        <v>72</v>
      </c>
      <c r="Q480" s="497">
        <v>57325.190999999999</v>
      </c>
      <c r="R480" s="497">
        <v>57295.540999999997</v>
      </c>
      <c r="S480" s="497">
        <v>29.65</v>
      </c>
      <c r="T480" s="496">
        <v>0</v>
      </c>
      <c r="U480" s="496">
        <v>0</v>
      </c>
      <c r="V480" s="496">
        <v>0</v>
      </c>
      <c r="W480" s="496">
        <v>0</v>
      </c>
      <c r="X480" s="496">
        <v>0</v>
      </c>
      <c r="Y480" s="496">
        <v>0</v>
      </c>
      <c r="Z480" s="496">
        <v>0</v>
      </c>
      <c r="AA480" s="496">
        <v>0</v>
      </c>
    </row>
    <row r="481" spans="1:27" ht="15" x14ac:dyDescent="0.2">
      <c r="A481" s="383" t="s">
        <v>132</v>
      </c>
      <c r="B481" s="496">
        <v>2020</v>
      </c>
      <c r="C481" s="496">
        <v>7</v>
      </c>
      <c r="D481" s="496">
        <v>202007</v>
      </c>
      <c r="E481" s="383" t="s">
        <v>112</v>
      </c>
      <c r="F481" s="383" t="s">
        <v>115</v>
      </c>
      <c r="G481" s="383" t="s">
        <v>13</v>
      </c>
      <c r="H481" s="383" t="s">
        <v>84</v>
      </c>
      <c r="I481" s="383" t="s">
        <v>25</v>
      </c>
      <c r="J481" s="383" t="s">
        <v>115</v>
      </c>
      <c r="K481" s="383" t="s">
        <v>152</v>
      </c>
      <c r="L481" s="383" t="s">
        <v>153</v>
      </c>
      <c r="M481" s="496">
        <v>95</v>
      </c>
      <c r="N481" s="383" t="s">
        <v>51</v>
      </c>
      <c r="O481" s="383" t="s">
        <v>115</v>
      </c>
      <c r="P481" s="383" t="s">
        <v>74</v>
      </c>
      <c r="Q481" s="497">
        <v>215781.21</v>
      </c>
      <c r="R481" s="497">
        <v>213141.21</v>
      </c>
      <c r="S481" s="497">
        <v>2640</v>
      </c>
      <c r="T481" s="496">
        <v>0</v>
      </c>
      <c r="U481" s="496">
        <v>0</v>
      </c>
      <c r="V481" s="496">
        <v>0</v>
      </c>
      <c r="W481" s="496">
        <v>0</v>
      </c>
      <c r="X481" s="496">
        <v>0</v>
      </c>
      <c r="Y481" s="496">
        <v>0</v>
      </c>
      <c r="Z481" s="496">
        <v>0</v>
      </c>
      <c r="AA481" s="496">
        <v>0</v>
      </c>
    </row>
    <row r="482" spans="1:27" ht="15" x14ac:dyDescent="0.2">
      <c r="A482" s="383" t="s">
        <v>132</v>
      </c>
      <c r="B482" s="496">
        <v>2020</v>
      </c>
      <c r="C482" s="496">
        <v>7</v>
      </c>
      <c r="D482" s="496">
        <v>202007</v>
      </c>
      <c r="E482" s="383" t="s">
        <v>112</v>
      </c>
      <c r="F482" s="383" t="s">
        <v>115</v>
      </c>
      <c r="G482" s="383" t="s">
        <v>13</v>
      </c>
      <c r="H482" s="383" t="s">
        <v>84</v>
      </c>
      <c r="I482" s="383" t="s">
        <v>25</v>
      </c>
      <c r="J482" s="383" t="s">
        <v>115</v>
      </c>
      <c r="K482" s="383" t="s">
        <v>152</v>
      </c>
      <c r="L482" s="383" t="s">
        <v>153</v>
      </c>
      <c r="M482" s="496">
        <v>95</v>
      </c>
      <c r="N482" s="383" t="s">
        <v>51</v>
      </c>
      <c r="O482" s="383" t="s">
        <v>115</v>
      </c>
      <c r="P482" s="383" t="s">
        <v>77</v>
      </c>
      <c r="Q482" s="497">
        <v>849.94399999999996</v>
      </c>
      <c r="R482" s="497">
        <v>849.94399999999996</v>
      </c>
      <c r="S482" s="497">
        <v>0</v>
      </c>
      <c r="T482" s="496">
        <v>0</v>
      </c>
      <c r="U482" s="496">
        <v>0</v>
      </c>
      <c r="V482" s="496">
        <v>0</v>
      </c>
      <c r="W482" s="496">
        <v>0</v>
      </c>
      <c r="X482" s="496">
        <v>0</v>
      </c>
      <c r="Y482" s="496">
        <v>0</v>
      </c>
      <c r="Z482" s="496">
        <v>0</v>
      </c>
      <c r="AA482" s="496">
        <v>0</v>
      </c>
    </row>
    <row r="483" spans="1:27" ht="15" x14ac:dyDescent="0.2">
      <c r="A483" s="383" t="s">
        <v>132</v>
      </c>
      <c r="B483" s="496">
        <v>2020</v>
      </c>
      <c r="C483" s="496">
        <v>7</v>
      </c>
      <c r="D483" s="496">
        <v>202007</v>
      </c>
      <c r="E483" s="383" t="s">
        <v>112</v>
      </c>
      <c r="F483" s="383" t="s">
        <v>115</v>
      </c>
      <c r="G483" s="383" t="s">
        <v>13</v>
      </c>
      <c r="H483" s="383" t="s">
        <v>84</v>
      </c>
      <c r="I483" s="383" t="s">
        <v>25</v>
      </c>
      <c r="J483" s="383" t="s">
        <v>115</v>
      </c>
      <c r="K483" s="383" t="s">
        <v>170</v>
      </c>
      <c r="L483" s="383" t="s">
        <v>171</v>
      </c>
      <c r="M483" s="496">
        <v>95</v>
      </c>
      <c r="N483" s="383" t="s">
        <v>51</v>
      </c>
      <c r="O483" s="383" t="s">
        <v>115</v>
      </c>
      <c r="P483" s="383" t="s">
        <v>72</v>
      </c>
      <c r="Q483" s="497">
        <v>-51.31</v>
      </c>
      <c r="R483" s="497">
        <v>-51.31</v>
      </c>
      <c r="S483" s="497">
        <v>0</v>
      </c>
      <c r="T483" s="496">
        <v>0</v>
      </c>
      <c r="U483" s="496">
        <v>0</v>
      </c>
      <c r="V483" s="496">
        <v>0</v>
      </c>
      <c r="W483" s="496">
        <v>0</v>
      </c>
      <c r="X483" s="496">
        <v>0</v>
      </c>
      <c r="Y483" s="496">
        <v>0</v>
      </c>
      <c r="Z483" s="496">
        <v>0</v>
      </c>
      <c r="AA483" s="496">
        <v>0</v>
      </c>
    </row>
    <row r="484" spans="1:27" ht="15" x14ac:dyDescent="0.2">
      <c r="A484" s="383" t="s">
        <v>132</v>
      </c>
      <c r="B484" s="496">
        <v>2020</v>
      </c>
      <c r="C484" s="496">
        <v>7</v>
      </c>
      <c r="D484" s="496">
        <v>202007</v>
      </c>
      <c r="E484" s="383" t="s">
        <v>112</v>
      </c>
      <c r="F484" s="383" t="s">
        <v>115</v>
      </c>
      <c r="G484" s="383" t="s">
        <v>13</v>
      </c>
      <c r="H484" s="383" t="s">
        <v>84</v>
      </c>
      <c r="I484" s="383" t="s">
        <v>26</v>
      </c>
      <c r="J484" s="383" t="s">
        <v>115</v>
      </c>
      <c r="K484" s="383" t="s">
        <v>154</v>
      </c>
      <c r="L484" s="383" t="s">
        <v>155</v>
      </c>
      <c r="M484" s="496">
        <v>100</v>
      </c>
      <c r="N484" s="383" t="s">
        <v>51</v>
      </c>
      <c r="O484" s="383" t="s">
        <v>115</v>
      </c>
      <c r="P484" s="383" t="s">
        <v>72</v>
      </c>
      <c r="Q484" s="497">
        <v>1698.105</v>
      </c>
      <c r="R484" s="497">
        <v>1698.105</v>
      </c>
      <c r="S484" s="497">
        <v>0</v>
      </c>
      <c r="T484" s="496">
        <v>0</v>
      </c>
      <c r="U484" s="496">
        <v>0</v>
      </c>
      <c r="V484" s="496">
        <v>0</v>
      </c>
      <c r="W484" s="496">
        <v>0</v>
      </c>
      <c r="X484" s="496">
        <v>0</v>
      </c>
      <c r="Y484" s="496">
        <v>0</v>
      </c>
      <c r="Z484" s="496">
        <v>0</v>
      </c>
      <c r="AA484" s="496">
        <v>0</v>
      </c>
    </row>
    <row r="485" spans="1:27" ht="15" x14ac:dyDescent="0.2">
      <c r="A485" s="383" t="s">
        <v>132</v>
      </c>
      <c r="B485" s="496">
        <v>2020</v>
      </c>
      <c r="C485" s="496">
        <v>7</v>
      </c>
      <c r="D485" s="496">
        <v>202007</v>
      </c>
      <c r="E485" s="383" t="s">
        <v>112</v>
      </c>
      <c r="F485" s="383" t="s">
        <v>115</v>
      </c>
      <c r="G485" s="383" t="s">
        <v>13</v>
      </c>
      <c r="H485" s="383" t="s">
        <v>84</v>
      </c>
      <c r="I485" s="383" t="s">
        <v>26</v>
      </c>
      <c r="J485" s="383" t="s">
        <v>115</v>
      </c>
      <c r="K485" s="383" t="s">
        <v>154</v>
      </c>
      <c r="L485" s="383" t="s">
        <v>155</v>
      </c>
      <c r="M485" s="496">
        <v>100</v>
      </c>
      <c r="N485" s="383" t="s">
        <v>51</v>
      </c>
      <c r="O485" s="383" t="s">
        <v>115</v>
      </c>
      <c r="P485" s="383" t="s">
        <v>73</v>
      </c>
      <c r="Q485" s="497">
        <v>-89.064999999999998</v>
      </c>
      <c r="R485" s="497">
        <v>-89.064999999999998</v>
      </c>
      <c r="S485" s="497">
        <v>0</v>
      </c>
      <c r="T485" s="496">
        <v>0</v>
      </c>
      <c r="U485" s="496">
        <v>0</v>
      </c>
      <c r="V485" s="496">
        <v>0</v>
      </c>
      <c r="W485" s="496">
        <v>0</v>
      </c>
      <c r="X485" s="496">
        <v>0</v>
      </c>
      <c r="Y485" s="496">
        <v>0</v>
      </c>
      <c r="Z485" s="496">
        <v>0</v>
      </c>
      <c r="AA485" s="496">
        <v>0</v>
      </c>
    </row>
    <row r="486" spans="1:27" ht="15" x14ac:dyDescent="0.2">
      <c r="A486" s="383" t="s">
        <v>132</v>
      </c>
      <c r="B486" s="496">
        <v>2020</v>
      </c>
      <c r="C486" s="496">
        <v>7</v>
      </c>
      <c r="D486" s="496">
        <v>202007</v>
      </c>
      <c r="E486" s="383" t="s">
        <v>112</v>
      </c>
      <c r="F486" s="383" t="s">
        <v>115</v>
      </c>
      <c r="G486" s="383" t="s">
        <v>13</v>
      </c>
      <c r="H486" s="383" t="s">
        <v>84</v>
      </c>
      <c r="I486" s="383" t="s">
        <v>26</v>
      </c>
      <c r="J486" s="383" t="s">
        <v>115</v>
      </c>
      <c r="K486" s="383" t="s">
        <v>154</v>
      </c>
      <c r="L486" s="383" t="s">
        <v>155</v>
      </c>
      <c r="M486" s="496">
        <v>100</v>
      </c>
      <c r="N486" s="383" t="s">
        <v>51</v>
      </c>
      <c r="O486" s="383" t="s">
        <v>115</v>
      </c>
      <c r="P486" s="383" t="s">
        <v>74</v>
      </c>
      <c r="Q486" s="497">
        <v>792341.88</v>
      </c>
      <c r="R486" s="497">
        <v>792341.88</v>
      </c>
      <c r="S486" s="497">
        <v>0</v>
      </c>
      <c r="T486" s="496">
        <v>0</v>
      </c>
      <c r="U486" s="496">
        <v>0</v>
      </c>
      <c r="V486" s="496">
        <v>0</v>
      </c>
      <c r="W486" s="496">
        <v>0</v>
      </c>
      <c r="X486" s="496">
        <v>0</v>
      </c>
      <c r="Y486" s="496">
        <v>0</v>
      </c>
      <c r="Z486" s="496">
        <v>0</v>
      </c>
      <c r="AA486" s="496">
        <v>0</v>
      </c>
    </row>
    <row r="487" spans="1:27" ht="15" x14ac:dyDescent="0.2">
      <c r="A487" s="383" t="s">
        <v>132</v>
      </c>
      <c r="B487" s="496">
        <v>2020</v>
      </c>
      <c r="C487" s="496">
        <v>7</v>
      </c>
      <c r="D487" s="496">
        <v>202007</v>
      </c>
      <c r="E487" s="383" t="s">
        <v>112</v>
      </c>
      <c r="F487" s="383" t="s">
        <v>115</v>
      </c>
      <c r="G487" s="383" t="s">
        <v>13</v>
      </c>
      <c r="H487" s="383" t="s">
        <v>84</v>
      </c>
      <c r="I487" s="383" t="s">
        <v>26</v>
      </c>
      <c r="J487" s="383" t="s">
        <v>115</v>
      </c>
      <c r="K487" s="383" t="s">
        <v>154</v>
      </c>
      <c r="L487" s="383" t="s">
        <v>155</v>
      </c>
      <c r="M487" s="496">
        <v>100</v>
      </c>
      <c r="N487" s="383" t="s">
        <v>51</v>
      </c>
      <c r="O487" s="383" t="s">
        <v>115</v>
      </c>
      <c r="P487" s="383" t="s">
        <v>76</v>
      </c>
      <c r="Q487" s="497">
        <v>34937.599999999999</v>
      </c>
      <c r="R487" s="497">
        <v>34937.599999999999</v>
      </c>
      <c r="S487" s="497">
        <v>0</v>
      </c>
      <c r="T487" s="496">
        <v>0</v>
      </c>
      <c r="U487" s="496">
        <v>0</v>
      </c>
      <c r="V487" s="496">
        <v>0</v>
      </c>
      <c r="W487" s="496">
        <v>0</v>
      </c>
      <c r="X487" s="496">
        <v>0</v>
      </c>
      <c r="Y487" s="496">
        <v>0</v>
      </c>
      <c r="Z487" s="496">
        <v>0</v>
      </c>
      <c r="AA487" s="496">
        <v>0</v>
      </c>
    </row>
    <row r="488" spans="1:27" ht="15" x14ac:dyDescent="0.2">
      <c r="A488" s="383" t="s">
        <v>132</v>
      </c>
      <c r="B488" s="496">
        <v>2020</v>
      </c>
      <c r="C488" s="496">
        <v>7</v>
      </c>
      <c r="D488" s="496">
        <v>202007</v>
      </c>
      <c r="E488" s="383" t="s">
        <v>112</v>
      </c>
      <c r="F488" s="383" t="s">
        <v>115</v>
      </c>
      <c r="G488" s="383" t="s">
        <v>13</v>
      </c>
      <c r="H488" s="383" t="s">
        <v>84</v>
      </c>
      <c r="I488" s="383" t="s">
        <v>27</v>
      </c>
      <c r="J488" s="383" t="s">
        <v>115</v>
      </c>
      <c r="K488" s="383" t="s">
        <v>122</v>
      </c>
      <c r="L488" s="383" t="s">
        <v>123</v>
      </c>
      <c r="M488" s="496">
        <v>96</v>
      </c>
      <c r="N488" s="383" t="s">
        <v>51</v>
      </c>
      <c r="O488" s="383" t="s">
        <v>115</v>
      </c>
      <c r="P488" s="383" t="s">
        <v>72</v>
      </c>
      <c r="Q488" s="497">
        <v>27378.928</v>
      </c>
      <c r="R488" s="497">
        <v>27367.637999999999</v>
      </c>
      <c r="S488" s="497">
        <v>11.29</v>
      </c>
      <c r="T488" s="496">
        <v>0</v>
      </c>
      <c r="U488" s="496">
        <v>0</v>
      </c>
      <c r="V488" s="496">
        <v>0</v>
      </c>
      <c r="W488" s="496">
        <v>0</v>
      </c>
      <c r="X488" s="496">
        <v>0</v>
      </c>
      <c r="Y488" s="496">
        <v>0</v>
      </c>
      <c r="Z488" s="496">
        <v>0</v>
      </c>
      <c r="AA488" s="496">
        <v>0</v>
      </c>
    </row>
    <row r="489" spans="1:27" ht="15" x14ac:dyDescent="0.2">
      <c r="A489" s="383" t="s">
        <v>132</v>
      </c>
      <c r="B489" s="496">
        <v>2020</v>
      </c>
      <c r="C489" s="496">
        <v>7</v>
      </c>
      <c r="D489" s="496">
        <v>202007</v>
      </c>
      <c r="E489" s="383" t="s">
        <v>112</v>
      </c>
      <c r="F489" s="383" t="s">
        <v>115</v>
      </c>
      <c r="G489" s="383" t="s">
        <v>13</v>
      </c>
      <c r="H489" s="383" t="s">
        <v>84</v>
      </c>
      <c r="I489" s="383" t="s">
        <v>27</v>
      </c>
      <c r="J489" s="383" t="s">
        <v>115</v>
      </c>
      <c r="K489" s="383" t="s">
        <v>122</v>
      </c>
      <c r="L489" s="383" t="s">
        <v>123</v>
      </c>
      <c r="M489" s="496">
        <v>96</v>
      </c>
      <c r="N489" s="383" t="s">
        <v>51</v>
      </c>
      <c r="O489" s="383" t="s">
        <v>115</v>
      </c>
      <c r="P489" s="383" t="s">
        <v>73</v>
      </c>
      <c r="Q489" s="497">
        <v>629.85699999999997</v>
      </c>
      <c r="R489" s="497">
        <v>629.85699999999997</v>
      </c>
      <c r="S489" s="497">
        <v>0</v>
      </c>
      <c r="T489" s="496">
        <v>0</v>
      </c>
      <c r="U489" s="496">
        <v>0</v>
      </c>
      <c r="V489" s="496">
        <v>0</v>
      </c>
      <c r="W489" s="496">
        <v>0</v>
      </c>
      <c r="X489" s="496">
        <v>0</v>
      </c>
      <c r="Y489" s="496">
        <v>0</v>
      </c>
      <c r="Z489" s="496">
        <v>0</v>
      </c>
      <c r="AA489" s="496">
        <v>0</v>
      </c>
    </row>
    <row r="490" spans="1:27" ht="15" x14ac:dyDescent="0.2">
      <c r="A490" s="383" t="s">
        <v>132</v>
      </c>
      <c r="B490" s="496">
        <v>2020</v>
      </c>
      <c r="C490" s="496">
        <v>7</v>
      </c>
      <c r="D490" s="496">
        <v>202007</v>
      </c>
      <c r="E490" s="383" t="s">
        <v>112</v>
      </c>
      <c r="F490" s="383" t="s">
        <v>115</v>
      </c>
      <c r="G490" s="383" t="s">
        <v>13</v>
      </c>
      <c r="H490" s="383" t="s">
        <v>84</v>
      </c>
      <c r="I490" s="383" t="s">
        <v>27</v>
      </c>
      <c r="J490" s="383" t="s">
        <v>115</v>
      </c>
      <c r="K490" s="383" t="s">
        <v>122</v>
      </c>
      <c r="L490" s="383" t="s">
        <v>123</v>
      </c>
      <c r="M490" s="496">
        <v>96</v>
      </c>
      <c r="N490" s="383" t="s">
        <v>51</v>
      </c>
      <c r="O490" s="383" t="s">
        <v>115</v>
      </c>
      <c r="P490" s="383" t="s">
        <v>74</v>
      </c>
      <c r="Q490" s="497">
        <v>-49336.28</v>
      </c>
      <c r="R490" s="497">
        <v>-49569.02</v>
      </c>
      <c r="S490" s="497">
        <v>232.78</v>
      </c>
      <c r="T490" s="496">
        <v>0</v>
      </c>
      <c r="U490" s="496">
        <v>0</v>
      </c>
      <c r="V490" s="496">
        <v>0</v>
      </c>
      <c r="W490" s="496">
        <v>0</v>
      </c>
      <c r="X490" s="496">
        <v>0</v>
      </c>
      <c r="Y490" s="496">
        <v>0</v>
      </c>
      <c r="Z490" s="496">
        <v>0</v>
      </c>
      <c r="AA490" s="496">
        <v>0</v>
      </c>
    </row>
    <row r="491" spans="1:27" ht="15" x14ac:dyDescent="0.2">
      <c r="A491" s="383" t="s">
        <v>132</v>
      </c>
      <c r="B491" s="496">
        <v>2020</v>
      </c>
      <c r="C491" s="496">
        <v>7</v>
      </c>
      <c r="D491" s="496">
        <v>202007</v>
      </c>
      <c r="E491" s="383" t="s">
        <v>112</v>
      </c>
      <c r="F491" s="383" t="s">
        <v>115</v>
      </c>
      <c r="G491" s="383" t="s">
        <v>13</v>
      </c>
      <c r="H491" s="383" t="s">
        <v>84</v>
      </c>
      <c r="I491" s="383" t="s">
        <v>27</v>
      </c>
      <c r="J491" s="383" t="s">
        <v>115</v>
      </c>
      <c r="K491" s="383" t="s">
        <v>172</v>
      </c>
      <c r="L491" s="383" t="s">
        <v>173</v>
      </c>
      <c r="M491" s="496">
        <v>96</v>
      </c>
      <c r="N491" s="383" t="s">
        <v>51</v>
      </c>
      <c r="O491" s="383" t="s">
        <v>115</v>
      </c>
      <c r="P491" s="383" t="s">
        <v>72</v>
      </c>
      <c r="Q491" s="497">
        <v>41.5</v>
      </c>
      <c r="R491" s="497">
        <v>41.5</v>
      </c>
      <c r="S491" s="497">
        <v>0</v>
      </c>
      <c r="T491" s="496">
        <v>0</v>
      </c>
      <c r="U491" s="496">
        <v>0</v>
      </c>
      <c r="V491" s="496">
        <v>0</v>
      </c>
      <c r="W491" s="496">
        <v>0</v>
      </c>
      <c r="X491" s="496">
        <v>0</v>
      </c>
      <c r="Y491" s="496">
        <v>0</v>
      </c>
      <c r="Z491" s="496">
        <v>0</v>
      </c>
      <c r="AA491" s="496">
        <v>0</v>
      </c>
    </row>
    <row r="492" spans="1:27" ht="15" x14ac:dyDescent="0.2">
      <c r="A492" s="383" t="s">
        <v>132</v>
      </c>
      <c r="B492" s="496">
        <v>2020</v>
      </c>
      <c r="C492" s="496">
        <v>7</v>
      </c>
      <c r="D492" s="496">
        <v>202007</v>
      </c>
      <c r="E492" s="383" t="s">
        <v>112</v>
      </c>
      <c r="F492" s="383" t="s">
        <v>115</v>
      </c>
      <c r="G492" s="383" t="s">
        <v>13</v>
      </c>
      <c r="H492" s="383" t="s">
        <v>84</v>
      </c>
      <c r="I492" s="383" t="s">
        <v>27</v>
      </c>
      <c r="J492" s="383" t="s">
        <v>115</v>
      </c>
      <c r="K492" s="383" t="s">
        <v>174</v>
      </c>
      <c r="L492" s="383" t="s">
        <v>175</v>
      </c>
      <c r="M492" s="496">
        <v>96</v>
      </c>
      <c r="N492" s="383" t="s">
        <v>51</v>
      </c>
      <c r="O492" s="383" t="s">
        <v>115</v>
      </c>
      <c r="P492" s="383" t="s">
        <v>72</v>
      </c>
      <c r="Q492" s="497">
        <v>0</v>
      </c>
      <c r="R492" s="497">
        <v>0</v>
      </c>
      <c r="S492" s="497">
        <v>0</v>
      </c>
      <c r="T492" s="496">
        <v>0</v>
      </c>
      <c r="U492" s="496">
        <v>0</v>
      </c>
      <c r="V492" s="496">
        <v>0</v>
      </c>
      <c r="W492" s="496">
        <v>0</v>
      </c>
      <c r="X492" s="496">
        <v>0</v>
      </c>
      <c r="Y492" s="496">
        <v>0</v>
      </c>
      <c r="Z492" s="496">
        <v>0</v>
      </c>
      <c r="AA492" s="496">
        <v>0</v>
      </c>
    </row>
    <row r="493" spans="1:27" ht="15" x14ac:dyDescent="0.2">
      <c r="A493" s="383" t="s">
        <v>132</v>
      </c>
      <c r="B493" s="496">
        <v>2020</v>
      </c>
      <c r="C493" s="496">
        <v>7</v>
      </c>
      <c r="D493" s="496">
        <v>202007</v>
      </c>
      <c r="E493" s="383" t="s">
        <v>112</v>
      </c>
      <c r="F493" s="383" t="s">
        <v>115</v>
      </c>
      <c r="G493" s="383" t="s">
        <v>13</v>
      </c>
      <c r="H493" s="383" t="s">
        <v>84</v>
      </c>
      <c r="I493" s="383" t="s">
        <v>28</v>
      </c>
      <c r="J493" s="383" t="s">
        <v>115</v>
      </c>
      <c r="K493" s="383" t="s">
        <v>124</v>
      </c>
      <c r="L493" s="383" t="s">
        <v>125</v>
      </c>
      <c r="M493" s="496">
        <v>100</v>
      </c>
      <c r="N493" s="383" t="s">
        <v>51</v>
      </c>
      <c r="O493" s="383" t="s">
        <v>115</v>
      </c>
      <c r="P493" s="383" t="s">
        <v>72</v>
      </c>
      <c r="Q493" s="497">
        <v>17140.295999999998</v>
      </c>
      <c r="R493" s="497">
        <v>17140.295999999998</v>
      </c>
      <c r="S493" s="497">
        <v>0</v>
      </c>
      <c r="T493" s="496">
        <v>0</v>
      </c>
      <c r="U493" s="496">
        <v>0</v>
      </c>
      <c r="V493" s="496">
        <v>0</v>
      </c>
      <c r="W493" s="496">
        <v>0</v>
      </c>
      <c r="X493" s="496">
        <v>0</v>
      </c>
      <c r="Y493" s="496">
        <v>0</v>
      </c>
      <c r="Z493" s="496">
        <v>0</v>
      </c>
      <c r="AA493" s="496">
        <v>0</v>
      </c>
    </row>
    <row r="494" spans="1:27" ht="15" x14ac:dyDescent="0.2">
      <c r="A494" s="383" t="s">
        <v>132</v>
      </c>
      <c r="B494" s="496">
        <v>2020</v>
      </c>
      <c r="C494" s="496">
        <v>7</v>
      </c>
      <c r="D494" s="496">
        <v>202007</v>
      </c>
      <c r="E494" s="383" t="s">
        <v>112</v>
      </c>
      <c r="F494" s="383" t="s">
        <v>115</v>
      </c>
      <c r="G494" s="383" t="s">
        <v>13</v>
      </c>
      <c r="H494" s="383" t="s">
        <v>84</v>
      </c>
      <c r="I494" s="383" t="s">
        <v>28</v>
      </c>
      <c r="J494" s="383" t="s">
        <v>115</v>
      </c>
      <c r="K494" s="383" t="s">
        <v>124</v>
      </c>
      <c r="L494" s="383" t="s">
        <v>125</v>
      </c>
      <c r="M494" s="496">
        <v>100</v>
      </c>
      <c r="N494" s="383" t="s">
        <v>51</v>
      </c>
      <c r="O494" s="383" t="s">
        <v>115</v>
      </c>
      <c r="P494" s="383" t="s">
        <v>74</v>
      </c>
      <c r="Q494" s="497">
        <v>377221.55</v>
      </c>
      <c r="R494" s="497">
        <v>375705.76</v>
      </c>
      <c r="S494" s="497">
        <v>1515.79</v>
      </c>
      <c r="T494" s="496">
        <v>0</v>
      </c>
      <c r="U494" s="496">
        <v>0</v>
      </c>
      <c r="V494" s="496">
        <v>0</v>
      </c>
      <c r="W494" s="496">
        <v>0</v>
      </c>
      <c r="X494" s="496">
        <v>0</v>
      </c>
      <c r="Y494" s="496">
        <v>0</v>
      </c>
      <c r="Z494" s="496">
        <v>0</v>
      </c>
      <c r="AA494" s="496">
        <v>0</v>
      </c>
    </row>
    <row r="495" spans="1:27" ht="15" x14ac:dyDescent="0.2">
      <c r="A495" s="383" t="s">
        <v>132</v>
      </c>
      <c r="B495" s="496">
        <v>2020</v>
      </c>
      <c r="C495" s="496">
        <v>7</v>
      </c>
      <c r="D495" s="496">
        <v>202007</v>
      </c>
      <c r="E495" s="383" t="s">
        <v>112</v>
      </c>
      <c r="F495" s="383" t="s">
        <v>115</v>
      </c>
      <c r="G495" s="383" t="s">
        <v>13</v>
      </c>
      <c r="H495" s="383" t="s">
        <v>84</v>
      </c>
      <c r="I495" s="383" t="s">
        <v>29</v>
      </c>
      <c r="J495" s="383" t="s">
        <v>115</v>
      </c>
      <c r="K495" s="383" t="s">
        <v>156</v>
      </c>
      <c r="L495" s="383" t="s">
        <v>157</v>
      </c>
      <c r="M495" s="496">
        <v>100</v>
      </c>
      <c r="N495" s="383" t="s">
        <v>51</v>
      </c>
      <c r="O495" s="383" t="s">
        <v>115</v>
      </c>
      <c r="P495" s="383" t="s">
        <v>72</v>
      </c>
      <c r="Q495" s="497">
        <v>1781.3</v>
      </c>
      <c r="R495" s="497">
        <v>1781.3</v>
      </c>
      <c r="S495" s="497">
        <v>0</v>
      </c>
      <c r="T495" s="496">
        <v>0</v>
      </c>
      <c r="U495" s="496">
        <v>0</v>
      </c>
      <c r="V495" s="496">
        <v>0</v>
      </c>
      <c r="W495" s="496">
        <v>0</v>
      </c>
      <c r="X495" s="496">
        <v>0</v>
      </c>
      <c r="Y495" s="496">
        <v>0</v>
      </c>
      <c r="Z495" s="496">
        <v>0</v>
      </c>
      <c r="AA495" s="496">
        <v>0</v>
      </c>
    </row>
    <row r="496" spans="1:27" ht="15" x14ac:dyDescent="0.2">
      <c r="A496" s="383" t="s">
        <v>132</v>
      </c>
      <c r="B496" s="496">
        <v>2020</v>
      </c>
      <c r="C496" s="496">
        <v>7</v>
      </c>
      <c r="D496" s="496">
        <v>202007</v>
      </c>
      <c r="E496" s="383" t="s">
        <v>112</v>
      </c>
      <c r="F496" s="383" t="s">
        <v>115</v>
      </c>
      <c r="G496" s="383" t="s">
        <v>13</v>
      </c>
      <c r="H496" s="383" t="s">
        <v>84</v>
      </c>
      <c r="I496" s="383" t="s">
        <v>29</v>
      </c>
      <c r="J496" s="383" t="s">
        <v>115</v>
      </c>
      <c r="K496" s="383" t="s">
        <v>156</v>
      </c>
      <c r="L496" s="383" t="s">
        <v>157</v>
      </c>
      <c r="M496" s="496">
        <v>100</v>
      </c>
      <c r="N496" s="383" t="s">
        <v>51</v>
      </c>
      <c r="O496" s="383" t="s">
        <v>115</v>
      </c>
      <c r="P496" s="383" t="s">
        <v>74</v>
      </c>
      <c r="Q496" s="497">
        <v>2092.1799999999998</v>
      </c>
      <c r="R496" s="497">
        <v>2092.1799999999998</v>
      </c>
      <c r="S496" s="497">
        <v>0</v>
      </c>
      <c r="T496" s="496">
        <v>0</v>
      </c>
      <c r="U496" s="496">
        <v>0</v>
      </c>
      <c r="V496" s="496">
        <v>0</v>
      </c>
      <c r="W496" s="496">
        <v>0</v>
      </c>
      <c r="X496" s="496">
        <v>0</v>
      </c>
      <c r="Y496" s="496">
        <v>0</v>
      </c>
      <c r="Z496" s="496">
        <v>0</v>
      </c>
      <c r="AA496" s="496">
        <v>0</v>
      </c>
    </row>
    <row r="497" spans="1:27" ht="15" x14ac:dyDescent="0.2">
      <c r="A497" s="383" t="s">
        <v>132</v>
      </c>
      <c r="B497" s="496">
        <v>2020</v>
      </c>
      <c r="C497" s="496">
        <v>7</v>
      </c>
      <c r="D497" s="496">
        <v>202007</v>
      </c>
      <c r="E497" s="383" t="s">
        <v>112</v>
      </c>
      <c r="F497" s="383" t="s">
        <v>115</v>
      </c>
      <c r="G497" s="383" t="s">
        <v>32</v>
      </c>
      <c r="H497" s="383" t="s">
        <v>33</v>
      </c>
      <c r="I497" s="383" t="s">
        <v>34</v>
      </c>
      <c r="J497" s="383" t="s">
        <v>115</v>
      </c>
      <c r="K497" s="383" t="s">
        <v>126</v>
      </c>
      <c r="L497" s="383" t="s">
        <v>127</v>
      </c>
      <c r="M497" s="496">
        <v>100</v>
      </c>
      <c r="N497" s="383" t="s">
        <v>51</v>
      </c>
      <c r="O497" s="383" t="s">
        <v>115</v>
      </c>
      <c r="P497" s="383" t="s">
        <v>72</v>
      </c>
      <c r="Q497" s="497">
        <v>43830.101999999999</v>
      </c>
      <c r="R497" s="497">
        <v>43830.101999999999</v>
      </c>
      <c r="S497" s="497">
        <v>0</v>
      </c>
      <c r="T497" s="496">
        <v>0</v>
      </c>
      <c r="U497" s="496">
        <v>0</v>
      </c>
      <c r="V497" s="496">
        <v>0</v>
      </c>
      <c r="W497" s="496">
        <v>0</v>
      </c>
      <c r="X497" s="496">
        <v>0</v>
      </c>
      <c r="Y497" s="496">
        <v>0</v>
      </c>
      <c r="Z497" s="496">
        <v>0</v>
      </c>
      <c r="AA497" s="496">
        <v>0</v>
      </c>
    </row>
    <row r="498" spans="1:27" ht="15" x14ac:dyDescent="0.2">
      <c r="A498" s="383" t="s">
        <v>132</v>
      </c>
      <c r="B498" s="496">
        <v>2020</v>
      </c>
      <c r="C498" s="496">
        <v>7</v>
      </c>
      <c r="D498" s="496">
        <v>202007</v>
      </c>
      <c r="E498" s="383" t="s">
        <v>112</v>
      </c>
      <c r="F498" s="383" t="s">
        <v>115</v>
      </c>
      <c r="G498" s="383" t="s">
        <v>32</v>
      </c>
      <c r="H498" s="383" t="s">
        <v>33</v>
      </c>
      <c r="I498" s="383" t="s">
        <v>34</v>
      </c>
      <c r="J498" s="383" t="s">
        <v>115</v>
      </c>
      <c r="K498" s="383" t="s">
        <v>126</v>
      </c>
      <c r="L498" s="383" t="s">
        <v>127</v>
      </c>
      <c r="M498" s="496">
        <v>100</v>
      </c>
      <c r="N498" s="383" t="s">
        <v>51</v>
      </c>
      <c r="O498" s="383" t="s">
        <v>115</v>
      </c>
      <c r="P498" s="383" t="s">
        <v>73</v>
      </c>
      <c r="Q498" s="497">
        <v>12822.53</v>
      </c>
      <c r="R498" s="497">
        <v>12822.53</v>
      </c>
      <c r="S498" s="497">
        <v>0</v>
      </c>
      <c r="T498" s="496">
        <v>0</v>
      </c>
      <c r="U498" s="496">
        <v>0</v>
      </c>
      <c r="V498" s="496">
        <v>0</v>
      </c>
      <c r="W498" s="496">
        <v>0</v>
      </c>
      <c r="X498" s="496">
        <v>0</v>
      </c>
      <c r="Y498" s="496">
        <v>0</v>
      </c>
      <c r="Z498" s="496">
        <v>0</v>
      </c>
      <c r="AA498" s="496">
        <v>0</v>
      </c>
    </row>
    <row r="499" spans="1:27" ht="15" x14ac:dyDescent="0.2">
      <c r="A499" s="383" t="s">
        <v>132</v>
      </c>
      <c r="B499" s="496">
        <v>2020</v>
      </c>
      <c r="C499" s="496">
        <v>7</v>
      </c>
      <c r="D499" s="496">
        <v>202007</v>
      </c>
      <c r="E499" s="383" t="s">
        <v>112</v>
      </c>
      <c r="F499" s="383" t="s">
        <v>115</v>
      </c>
      <c r="G499" s="383" t="s">
        <v>32</v>
      </c>
      <c r="H499" s="383" t="s">
        <v>33</v>
      </c>
      <c r="I499" s="383" t="s">
        <v>34</v>
      </c>
      <c r="J499" s="383" t="s">
        <v>115</v>
      </c>
      <c r="K499" s="383" t="s">
        <v>176</v>
      </c>
      <c r="L499" s="383" t="s">
        <v>177</v>
      </c>
      <c r="M499" s="496">
        <v>100</v>
      </c>
      <c r="N499" s="383" t="s">
        <v>51</v>
      </c>
      <c r="O499" s="383" t="s">
        <v>115</v>
      </c>
      <c r="P499" s="383" t="s">
        <v>72</v>
      </c>
      <c r="Q499" s="497">
        <v>3416.2660000000001</v>
      </c>
      <c r="R499" s="497">
        <v>3416.2660000000001</v>
      </c>
      <c r="S499" s="497">
        <v>0</v>
      </c>
      <c r="T499" s="496">
        <v>0</v>
      </c>
      <c r="U499" s="496">
        <v>0</v>
      </c>
      <c r="V499" s="496">
        <v>0</v>
      </c>
      <c r="W499" s="496">
        <v>0</v>
      </c>
      <c r="X499" s="496">
        <v>0</v>
      </c>
      <c r="Y499" s="496">
        <v>0</v>
      </c>
      <c r="Z499" s="496">
        <v>0</v>
      </c>
      <c r="AA499" s="496">
        <v>0</v>
      </c>
    </row>
    <row r="500" spans="1:27" ht="15" x14ac:dyDescent="0.2">
      <c r="A500" s="383" t="s">
        <v>132</v>
      </c>
      <c r="B500" s="496">
        <v>2020</v>
      </c>
      <c r="C500" s="496">
        <v>7</v>
      </c>
      <c r="D500" s="496">
        <v>202007</v>
      </c>
      <c r="E500" s="383" t="s">
        <v>112</v>
      </c>
      <c r="F500" s="383" t="s">
        <v>115</v>
      </c>
      <c r="G500" s="383" t="s">
        <v>32</v>
      </c>
      <c r="H500" s="383" t="s">
        <v>33</v>
      </c>
      <c r="I500" s="383" t="s">
        <v>34</v>
      </c>
      <c r="J500" s="383" t="s">
        <v>115</v>
      </c>
      <c r="K500" s="383" t="s">
        <v>176</v>
      </c>
      <c r="L500" s="383" t="s">
        <v>177</v>
      </c>
      <c r="M500" s="496">
        <v>100</v>
      </c>
      <c r="N500" s="383" t="s">
        <v>51</v>
      </c>
      <c r="O500" s="383" t="s">
        <v>115</v>
      </c>
      <c r="P500" s="383" t="s">
        <v>74</v>
      </c>
      <c r="Q500" s="497">
        <v>294270.52</v>
      </c>
      <c r="R500" s="497">
        <v>294270.52</v>
      </c>
      <c r="S500" s="497">
        <v>0</v>
      </c>
      <c r="T500" s="496">
        <v>0</v>
      </c>
      <c r="U500" s="496">
        <v>0</v>
      </c>
      <c r="V500" s="496">
        <v>0</v>
      </c>
      <c r="W500" s="496">
        <v>0</v>
      </c>
      <c r="X500" s="496">
        <v>0</v>
      </c>
      <c r="Y500" s="496">
        <v>0</v>
      </c>
      <c r="Z500" s="496">
        <v>0</v>
      </c>
      <c r="AA500" s="496">
        <v>0</v>
      </c>
    </row>
    <row r="501" spans="1:27" ht="15" x14ac:dyDescent="0.2">
      <c r="A501" s="383" t="s">
        <v>132</v>
      </c>
      <c r="B501" s="496">
        <v>2020</v>
      </c>
      <c r="C501" s="496">
        <v>7</v>
      </c>
      <c r="D501" s="496">
        <v>202007</v>
      </c>
      <c r="E501" s="383" t="s">
        <v>112</v>
      </c>
      <c r="F501" s="383" t="s">
        <v>115</v>
      </c>
      <c r="G501" s="383" t="s">
        <v>32</v>
      </c>
      <c r="H501" s="383" t="s">
        <v>33</v>
      </c>
      <c r="I501" s="383" t="s">
        <v>34</v>
      </c>
      <c r="J501" s="383" t="s">
        <v>115</v>
      </c>
      <c r="K501" s="383" t="s">
        <v>178</v>
      </c>
      <c r="L501" s="383" t="s">
        <v>179</v>
      </c>
      <c r="M501" s="496">
        <v>100</v>
      </c>
      <c r="N501" s="383" t="s">
        <v>51</v>
      </c>
      <c r="O501" s="383" t="s">
        <v>115</v>
      </c>
      <c r="P501" s="383" t="s">
        <v>74</v>
      </c>
      <c r="Q501" s="497">
        <v>72</v>
      </c>
      <c r="R501" s="497">
        <v>72</v>
      </c>
      <c r="S501" s="497">
        <v>0</v>
      </c>
      <c r="T501" s="496">
        <v>0</v>
      </c>
      <c r="U501" s="496">
        <v>0</v>
      </c>
      <c r="V501" s="496">
        <v>0</v>
      </c>
      <c r="W501" s="496">
        <v>0</v>
      </c>
      <c r="X501" s="496">
        <v>0</v>
      </c>
      <c r="Y501" s="496">
        <v>0</v>
      </c>
      <c r="Z501" s="496">
        <v>0</v>
      </c>
      <c r="AA501" s="496">
        <v>0</v>
      </c>
    </row>
    <row r="502" spans="1:27" ht="15" x14ac:dyDescent="0.2">
      <c r="A502" s="383" t="s">
        <v>132</v>
      </c>
      <c r="B502" s="496">
        <v>2020</v>
      </c>
      <c r="C502" s="496">
        <v>7</v>
      </c>
      <c r="D502" s="496">
        <v>202007</v>
      </c>
      <c r="E502" s="383" t="s">
        <v>112</v>
      </c>
      <c r="F502" s="383" t="s">
        <v>115</v>
      </c>
      <c r="G502" s="383" t="s">
        <v>32</v>
      </c>
      <c r="H502" s="383" t="s">
        <v>33</v>
      </c>
      <c r="I502" s="383" t="s">
        <v>36</v>
      </c>
      <c r="J502" s="383" t="s">
        <v>115</v>
      </c>
      <c r="K502" s="383" t="s">
        <v>113</v>
      </c>
      <c r="L502" s="383" t="s">
        <v>114</v>
      </c>
      <c r="M502" s="496">
        <v>100</v>
      </c>
      <c r="N502" s="383" t="s">
        <v>51</v>
      </c>
      <c r="O502" s="383" t="s">
        <v>115</v>
      </c>
      <c r="P502" s="383" t="s">
        <v>72</v>
      </c>
      <c r="Q502" s="497">
        <v>12098.857</v>
      </c>
      <c r="R502" s="497">
        <v>12098.857</v>
      </c>
      <c r="S502" s="497">
        <v>0</v>
      </c>
      <c r="T502" s="496">
        <v>0</v>
      </c>
      <c r="U502" s="496">
        <v>0</v>
      </c>
      <c r="V502" s="496">
        <v>0</v>
      </c>
      <c r="W502" s="496">
        <v>0</v>
      </c>
      <c r="X502" s="496">
        <v>0</v>
      </c>
      <c r="Y502" s="496">
        <v>0</v>
      </c>
      <c r="Z502" s="496">
        <v>0</v>
      </c>
      <c r="AA502" s="496">
        <v>0</v>
      </c>
    </row>
    <row r="503" spans="1:27" ht="15" x14ac:dyDescent="0.2">
      <c r="A503" s="383" t="s">
        <v>132</v>
      </c>
      <c r="B503" s="496">
        <v>2020</v>
      </c>
      <c r="C503" s="496">
        <v>7</v>
      </c>
      <c r="D503" s="496">
        <v>202007</v>
      </c>
      <c r="E503" s="383" t="s">
        <v>112</v>
      </c>
      <c r="F503" s="383" t="s">
        <v>115</v>
      </c>
      <c r="G503" s="383" t="s">
        <v>39</v>
      </c>
      <c r="H503" s="383" t="s">
        <v>40</v>
      </c>
      <c r="I503" s="383" t="s">
        <v>41</v>
      </c>
      <c r="J503" s="383" t="s">
        <v>180</v>
      </c>
      <c r="K503" s="383" t="s">
        <v>181</v>
      </c>
      <c r="L503" s="383" t="s">
        <v>182</v>
      </c>
      <c r="M503" s="496">
        <v>95</v>
      </c>
      <c r="N503" s="383" t="s">
        <v>51</v>
      </c>
      <c r="O503" s="383" t="s">
        <v>115</v>
      </c>
      <c r="P503" s="383" t="s">
        <v>72</v>
      </c>
      <c r="Q503" s="497">
        <v>445.79899999999998</v>
      </c>
      <c r="R503" s="497">
        <v>445.79899999999998</v>
      </c>
      <c r="S503" s="497">
        <v>0</v>
      </c>
      <c r="T503" s="496">
        <v>0</v>
      </c>
      <c r="U503" s="496">
        <v>0</v>
      </c>
      <c r="V503" s="496">
        <v>0</v>
      </c>
      <c r="W503" s="496">
        <v>0</v>
      </c>
      <c r="X503" s="496">
        <v>0</v>
      </c>
      <c r="Y503" s="496">
        <v>0</v>
      </c>
      <c r="Z503" s="496">
        <v>0</v>
      </c>
      <c r="AA503" s="496">
        <v>0</v>
      </c>
    </row>
    <row r="504" spans="1:27" ht="15" x14ac:dyDescent="0.2">
      <c r="A504" s="383" t="s">
        <v>132</v>
      </c>
      <c r="B504" s="496">
        <v>2020</v>
      </c>
      <c r="C504" s="496">
        <v>7</v>
      </c>
      <c r="D504" s="496">
        <v>202007</v>
      </c>
      <c r="E504" s="383" t="s">
        <v>112</v>
      </c>
      <c r="F504" s="383" t="s">
        <v>115</v>
      </c>
      <c r="G504" s="383" t="s">
        <v>39</v>
      </c>
      <c r="H504" s="383" t="s">
        <v>40</v>
      </c>
      <c r="I504" s="383" t="s">
        <v>41</v>
      </c>
      <c r="J504" s="383" t="s">
        <v>186</v>
      </c>
      <c r="K504" s="383" t="s">
        <v>187</v>
      </c>
      <c r="L504" s="383" t="s">
        <v>188</v>
      </c>
      <c r="M504" s="496">
        <v>95</v>
      </c>
      <c r="N504" s="383" t="s">
        <v>51</v>
      </c>
      <c r="O504" s="383" t="s">
        <v>115</v>
      </c>
      <c r="P504" s="383" t="s">
        <v>72</v>
      </c>
      <c r="Q504" s="497">
        <v>1095.509</v>
      </c>
      <c r="R504" s="497">
        <v>1095.509</v>
      </c>
      <c r="S504" s="497">
        <v>0</v>
      </c>
      <c r="T504" s="496">
        <v>0</v>
      </c>
      <c r="U504" s="496">
        <v>0</v>
      </c>
      <c r="V504" s="496">
        <v>0</v>
      </c>
      <c r="W504" s="496">
        <v>0</v>
      </c>
      <c r="X504" s="496">
        <v>0</v>
      </c>
      <c r="Y504" s="496">
        <v>0</v>
      </c>
      <c r="Z504" s="496">
        <v>0</v>
      </c>
      <c r="AA504" s="496">
        <v>0</v>
      </c>
    </row>
    <row r="505" spans="1:27" ht="15" x14ac:dyDescent="0.2">
      <c r="A505" s="383" t="s">
        <v>132</v>
      </c>
      <c r="B505" s="496">
        <v>2020</v>
      </c>
      <c r="C505" s="496">
        <v>7</v>
      </c>
      <c r="D505" s="496">
        <v>202007</v>
      </c>
      <c r="E505" s="383" t="s">
        <v>112</v>
      </c>
      <c r="F505" s="383" t="s">
        <v>115</v>
      </c>
      <c r="G505" s="383" t="s">
        <v>39</v>
      </c>
      <c r="H505" s="383" t="s">
        <v>40</v>
      </c>
      <c r="I505" s="383" t="s">
        <v>41</v>
      </c>
      <c r="J505" s="383" t="s">
        <v>186</v>
      </c>
      <c r="K505" s="383" t="s">
        <v>187</v>
      </c>
      <c r="L505" s="383" t="s">
        <v>188</v>
      </c>
      <c r="M505" s="496">
        <v>95</v>
      </c>
      <c r="N505" s="383" t="s">
        <v>51</v>
      </c>
      <c r="O505" s="383" t="s">
        <v>115</v>
      </c>
      <c r="P505" s="383" t="s">
        <v>73</v>
      </c>
      <c r="Q505" s="497">
        <v>28919.42</v>
      </c>
      <c r="R505" s="497">
        <v>28537.66</v>
      </c>
      <c r="S505" s="497">
        <v>381.76</v>
      </c>
      <c r="T505" s="496">
        <v>0</v>
      </c>
      <c r="U505" s="496">
        <v>0</v>
      </c>
      <c r="V505" s="496">
        <v>0</v>
      </c>
      <c r="W505" s="496">
        <v>0</v>
      </c>
      <c r="X505" s="496">
        <v>0</v>
      </c>
      <c r="Y505" s="496">
        <v>0</v>
      </c>
      <c r="Z505" s="496">
        <v>0</v>
      </c>
      <c r="AA505" s="496">
        <v>0</v>
      </c>
    </row>
    <row r="506" spans="1:27" ht="15" x14ac:dyDescent="0.2">
      <c r="A506" s="383" t="s">
        <v>132</v>
      </c>
      <c r="B506" s="496">
        <v>2020</v>
      </c>
      <c r="C506" s="496">
        <v>7</v>
      </c>
      <c r="D506" s="496">
        <v>202007</v>
      </c>
      <c r="E506" s="383" t="s">
        <v>112</v>
      </c>
      <c r="F506" s="383" t="s">
        <v>115</v>
      </c>
      <c r="G506" s="383" t="s">
        <v>39</v>
      </c>
      <c r="H506" s="383" t="s">
        <v>40</v>
      </c>
      <c r="I506" s="383" t="s">
        <v>41</v>
      </c>
      <c r="J506" s="383" t="s">
        <v>189</v>
      </c>
      <c r="K506" s="383" t="s">
        <v>161</v>
      </c>
      <c r="L506" s="383" t="s">
        <v>162</v>
      </c>
      <c r="M506" s="496">
        <v>95</v>
      </c>
      <c r="N506" s="383" t="s">
        <v>51</v>
      </c>
      <c r="O506" s="383" t="s">
        <v>115</v>
      </c>
      <c r="P506" s="383" t="s">
        <v>72</v>
      </c>
      <c r="Q506" s="497">
        <v>124.928</v>
      </c>
      <c r="R506" s="497">
        <v>124.928</v>
      </c>
      <c r="S506" s="497">
        <v>0</v>
      </c>
      <c r="T506" s="496">
        <v>0</v>
      </c>
      <c r="U506" s="496">
        <v>0</v>
      </c>
      <c r="V506" s="496">
        <v>0</v>
      </c>
      <c r="W506" s="496">
        <v>0</v>
      </c>
      <c r="X506" s="496">
        <v>0</v>
      </c>
      <c r="Y506" s="496">
        <v>0</v>
      </c>
      <c r="Z506" s="496">
        <v>0</v>
      </c>
      <c r="AA506" s="496">
        <v>0</v>
      </c>
    </row>
    <row r="507" spans="1:27" ht="15" x14ac:dyDescent="0.2">
      <c r="A507" s="383" t="s">
        <v>132</v>
      </c>
      <c r="B507" s="496">
        <v>2020</v>
      </c>
      <c r="C507" s="496">
        <v>7</v>
      </c>
      <c r="D507" s="496">
        <v>202007</v>
      </c>
      <c r="E507" s="383" t="s">
        <v>112</v>
      </c>
      <c r="F507" s="383" t="s">
        <v>115</v>
      </c>
      <c r="G507" s="383" t="s">
        <v>39</v>
      </c>
      <c r="H507" s="383" t="s">
        <v>40</v>
      </c>
      <c r="I507" s="383" t="s">
        <v>41</v>
      </c>
      <c r="J507" s="383" t="s">
        <v>115</v>
      </c>
      <c r="K507" s="383" t="s">
        <v>190</v>
      </c>
      <c r="L507" s="383" t="s">
        <v>191</v>
      </c>
      <c r="M507" s="496">
        <v>95</v>
      </c>
      <c r="N507" s="383" t="s">
        <v>51</v>
      </c>
      <c r="O507" s="383" t="s">
        <v>115</v>
      </c>
      <c r="P507" s="383" t="s">
        <v>72</v>
      </c>
      <c r="Q507" s="497">
        <v>905.31899999999996</v>
      </c>
      <c r="R507" s="497">
        <v>855.29</v>
      </c>
      <c r="S507" s="497">
        <v>50.01</v>
      </c>
      <c r="T507" s="496">
        <v>0</v>
      </c>
      <c r="U507" s="496">
        <v>0</v>
      </c>
      <c r="V507" s="496">
        <v>0</v>
      </c>
      <c r="W507" s="496">
        <v>0</v>
      </c>
      <c r="X507" s="496">
        <v>0</v>
      </c>
      <c r="Y507" s="496">
        <v>0</v>
      </c>
      <c r="Z507" s="496">
        <v>0</v>
      </c>
      <c r="AA507" s="496">
        <v>0</v>
      </c>
    </row>
    <row r="508" spans="1:27" ht="15" x14ac:dyDescent="0.2">
      <c r="A508" s="383" t="s">
        <v>132</v>
      </c>
      <c r="B508" s="496">
        <v>2020</v>
      </c>
      <c r="C508" s="496">
        <v>7</v>
      </c>
      <c r="D508" s="496">
        <v>202007</v>
      </c>
      <c r="E508" s="383" t="s">
        <v>112</v>
      </c>
      <c r="F508" s="383" t="s">
        <v>115</v>
      </c>
      <c r="G508" s="383" t="s">
        <v>39</v>
      </c>
      <c r="H508" s="383" t="s">
        <v>40</v>
      </c>
      <c r="I508" s="383" t="s">
        <v>44</v>
      </c>
      <c r="J508" s="383" t="s">
        <v>115</v>
      </c>
      <c r="K508" s="383" t="s">
        <v>165</v>
      </c>
      <c r="L508" s="383" t="s">
        <v>166</v>
      </c>
      <c r="M508" s="496">
        <v>93</v>
      </c>
      <c r="N508" s="383" t="s">
        <v>51</v>
      </c>
      <c r="O508" s="383" t="s">
        <v>115</v>
      </c>
      <c r="P508" s="383" t="s">
        <v>71</v>
      </c>
      <c r="Q508" s="497">
        <v>4026.134</v>
      </c>
      <c r="R508" s="497">
        <v>3743.3560000000002</v>
      </c>
      <c r="S508" s="497">
        <v>282.74</v>
      </c>
      <c r="T508" s="496">
        <v>0</v>
      </c>
      <c r="U508" s="496">
        <v>0</v>
      </c>
      <c r="V508" s="496">
        <v>0</v>
      </c>
      <c r="W508" s="496">
        <v>0</v>
      </c>
      <c r="X508" s="496">
        <v>0</v>
      </c>
      <c r="Y508" s="496">
        <v>0</v>
      </c>
      <c r="Z508" s="496">
        <v>0</v>
      </c>
      <c r="AA508" s="496">
        <v>0</v>
      </c>
    </row>
    <row r="509" spans="1:27" ht="15" x14ac:dyDescent="0.2">
      <c r="A509" s="383" t="s">
        <v>132</v>
      </c>
      <c r="B509" s="496">
        <v>2020</v>
      </c>
      <c r="C509" s="496">
        <v>7</v>
      </c>
      <c r="D509" s="496">
        <v>202007</v>
      </c>
      <c r="E509" s="383" t="s">
        <v>112</v>
      </c>
      <c r="F509" s="383" t="s">
        <v>115</v>
      </c>
      <c r="G509" s="383" t="s">
        <v>39</v>
      </c>
      <c r="H509" s="383" t="s">
        <v>40</v>
      </c>
      <c r="I509" s="383" t="s">
        <v>44</v>
      </c>
      <c r="J509" s="383" t="s">
        <v>115</v>
      </c>
      <c r="K509" s="383" t="s">
        <v>165</v>
      </c>
      <c r="L509" s="383" t="s">
        <v>166</v>
      </c>
      <c r="M509" s="496">
        <v>93</v>
      </c>
      <c r="N509" s="383" t="s">
        <v>51</v>
      </c>
      <c r="O509" s="383" t="s">
        <v>115</v>
      </c>
      <c r="P509" s="383" t="s">
        <v>72</v>
      </c>
      <c r="Q509" s="497">
        <v>5498.44</v>
      </c>
      <c r="R509" s="497">
        <v>5192.88</v>
      </c>
      <c r="S509" s="497">
        <v>305.56</v>
      </c>
      <c r="T509" s="496">
        <v>0</v>
      </c>
      <c r="U509" s="496">
        <v>0</v>
      </c>
      <c r="V509" s="496">
        <v>0</v>
      </c>
      <c r="W509" s="496">
        <v>0</v>
      </c>
      <c r="X509" s="496">
        <v>0</v>
      </c>
      <c r="Y509" s="496">
        <v>0</v>
      </c>
      <c r="Z509" s="496">
        <v>0</v>
      </c>
      <c r="AA509" s="496">
        <v>0</v>
      </c>
    </row>
    <row r="510" spans="1:27" ht="15" x14ac:dyDescent="0.2">
      <c r="A510" s="383" t="s">
        <v>132</v>
      </c>
      <c r="B510" s="496">
        <v>2020</v>
      </c>
      <c r="C510" s="496">
        <v>7</v>
      </c>
      <c r="D510" s="496">
        <v>202007</v>
      </c>
      <c r="E510" s="383" t="s">
        <v>112</v>
      </c>
      <c r="F510" s="383" t="s">
        <v>115</v>
      </c>
      <c r="G510" s="383" t="s">
        <v>39</v>
      </c>
      <c r="H510" s="383" t="s">
        <v>40</v>
      </c>
      <c r="I510" s="383" t="s">
        <v>45</v>
      </c>
      <c r="J510" s="383" t="s">
        <v>115</v>
      </c>
      <c r="K510" s="383" t="s">
        <v>167</v>
      </c>
      <c r="L510" s="383" t="s">
        <v>168</v>
      </c>
      <c r="M510" s="496">
        <v>93</v>
      </c>
      <c r="N510" s="383" t="s">
        <v>51</v>
      </c>
      <c r="O510" s="383" t="s">
        <v>115</v>
      </c>
      <c r="P510" s="383" t="s">
        <v>72</v>
      </c>
      <c r="Q510" s="497">
        <v>923.399</v>
      </c>
      <c r="R510" s="497">
        <v>858.79</v>
      </c>
      <c r="S510" s="497">
        <v>64.64</v>
      </c>
      <c r="T510" s="496">
        <v>0</v>
      </c>
      <c r="U510" s="496">
        <v>0</v>
      </c>
      <c r="V510" s="496">
        <v>0</v>
      </c>
      <c r="W510" s="496">
        <v>0</v>
      </c>
      <c r="X510" s="496">
        <v>0</v>
      </c>
      <c r="Y510" s="496">
        <v>0</v>
      </c>
      <c r="Z510" s="496">
        <v>0</v>
      </c>
      <c r="AA510" s="496">
        <v>0</v>
      </c>
    </row>
    <row r="511" spans="1:27" ht="15" x14ac:dyDescent="0.2">
      <c r="A511" s="383" t="s">
        <v>132</v>
      </c>
      <c r="B511" s="496">
        <v>2020</v>
      </c>
      <c r="C511" s="496">
        <v>8</v>
      </c>
      <c r="D511" s="496">
        <v>202008</v>
      </c>
      <c r="E511" s="383" t="s">
        <v>112</v>
      </c>
      <c r="F511" s="383" t="s">
        <v>115</v>
      </c>
      <c r="G511" s="383" t="s">
        <v>13</v>
      </c>
      <c r="H511" s="383" t="s">
        <v>83</v>
      </c>
      <c r="I511" s="383" t="s">
        <v>15</v>
      </c>
      <c r="J511" s="383" t="s">
        <v>192</v>
      </c>
      <c r="K511" s="383" t="s">
        <v>193</v>
      </c>
      <c r="L511" s="383" t="s">
        <v>194</v>
      </c>
      <c r="M511" s="496">
        <v>75</v>
      </c>
      <c r="N511" s="383" t="s">
        <v>51</v>
      </c>
      <c r="O511" s="383" t="s">
        <v>115</v>
      </c>
      <c r="P511" s="383" t="s">
        <v>74</v>
      </c>
      <c r="Q511" s="497">
        <v>2350</v>
      </c>
      <c r="R511" s="497">
        <v>2350</v>
      </c>
      <c r="S511" s="497">
        <v>0</v>
      </c>
      <c r="T511" s="496">
        <v>0</v>
      </c>
      <c r="U511" s="496">
        <v>0</v>
      </c>
      <c r="V511" s="496">
        <v>0</v>
      </c>
      <c r="W511" s="496">
        <v>0</v>
      </c>
      <c r="X511" s="496">
        <v>0</v>
      </c>
      <c r="Y511" s="496">
        <v>0</v>
      </c>
      <c r="Z511" s="496">
        <v>0</v>
      </c>
      <c r="AA511" s="496">
        <v>0</v>
      </c>
    </row>
    <row r="512" spans="1:27" ht="15" x14ac:dyDescent="0.2">
      <c r="A512" s="383" t="s">
        <v>132</v>
      </c>
      <c r="B512" s="496">
        <v>2020</v>
      </c>
      <c r="C512" s="496">
        <v>8</v>
      </c>
      <c r="D512" s="496">
        <v>202008</v>
      </c>
      <c r="E512" s="383" t="s">
        <v>112</v>
      </c>
      <c r="F512" s="383" t="s">
        <v>115</v>
      </c>
      <c r="G512" s="383" t="s">
        <v>13</v>
      </c>
      <c r="H512" s="383" t="s">
        <v>83</v>
      </c>
      <c r="I512" s="383" t="s">
        <v>15</v>
      </c>
      <c r="J512" s="383" t="s">
        <v>115</v>
      </c>
      <c r="K512" s="383" t="s">
        <v>118</v>
      </c>
      <c r="L512" s="383" t="s">
        <v>119</v>
      </c>
      <c r="M512" s="496">
        <v>78</v>
      </c>
      <c r="N512" s="383" t="s">
        <v>51</v>
      </c>
      <c r="O512" s="383" t="s">
        <v>115</v>
      </c>
      <c r="P512" s="383" t="s">
        <v>72</v>
      </c>
      <c r="Q512" s="497">
        <v>53841.046000000002</v>
      </c>
      <c r="R512" s="497">
        <v>51641.896000000001</v>
      </c>
      <c r="S512" s="497">
        <v>2199.15</v>
      </c>
      <c r="T512" s="496">
        <v>0</v>
      </c>
      <c r="U512" s="496">
        <v>0</v>
      </c>
      <c r="V512" s="496">
        <v>0</v>
      </c>
      <c r="W512" s="496">
        <v>0</v>
      </c>
      <c r="X512" s="496">
        <v>0</v>
      </c>
      <c r="Y512" s="496">
        <v>0</v>
      </c>
      <c r="Z512" s="496">
        <v>0</v>
      </c>
      <c r="AA512" s="496">
        <v>0</v>
      </c>
    </row>
    <row r="513" spans="1:27" ht="15" x14ac:dyDescent="0.2">
      <c r="A513" s="383" t="s">
        <v>132</v>
      </c>
      <c r="B513" s="496">
        <v>2020</v>
      </c>
      <c r="C513" s="496">
        <v>8</v>
      </c>
      <c r="D513" s="496">
        <v>202008</v>
      </c>
      <c r="E513" s="383" t="s">
        <v>112</v>
      </c>
      <c r="F513" s="383" t="s">
        <v>115</v>
      </c>
      <c r="G513" s="383" t="s">
        <v>13</v>
      </c>
      <c r="H513" s="383" t="s">
        <v>83</v>
      </c>
      <c r="I513" s="383" t="s">
        <v>15</v>
      </c>
      <c r="J513" s="383" t="s">
        <v>115</v>
      </c>
      <c r="K513" s="383" t="s">
        <v>118</v>
      </c>
      <c r="L513" s="383" t="s">
        <v>119</v>
      </c>
      <c r="M513" s="496">
        <v>78</v>
      </c>
      <c r="N513" s="383" t="s">
        <v>51</v>
      </c>
      <c r="O513" s="383" t="s">
        <v>115</v>
      </c>
      <c r="P513" s="383" t="s">
        <v>73</v>
      </c>
      <c r="Q513" s="497">
        <v>13.69</v>
      </c>
      <c r="R513" s="497">
        <v>13.69</v>
      </c>
      <c r="S513" s="497">
        <v>0</v>
      </c>
      <c r="T513" s="496">
        <v>0</v>
      </c>
      <c r="U513" s="496">
        <v>0</v>
      </c>
      <c r="V513" s="496">
        <v>0</v>
      </c>
      <c r="W513" s="496">
        <v>0</v>
      </c>
      <c r="X513" s="496">
        <v>0</v>
      </c>
      <c r="Y513" s="496">
        <v>0</v>
      </c>
      <c r="Z513" s="496">
        <v>0</v>
      </c>
      <c r="AA513" s="496">
        <v>0</v>
      </c>
    </row>
    <row r="514" spans="1:27" ht="15" x14ac:dyDescent="0.2">
      <c r="A514" s="383" t="s">
        <v>132</v>
      </c>
      <c r="B514" s="496">
        <v>2020</v>
      </c>
      <c r="C514" s="496">
        <v>8</v>
      </c>
      <c r="D514" s="496">
        <v>202008</v>
      </c>
      <c r="E514" s="383" t="s">
        <v>112</v>
      </c>
      <c r="F514" s="383" t="s">
        <v>115</v>
      </c>
      <c r="G514" s="383" t="s">
        <v>13</v>
      </c>
      <c r="H514" s="383" t="s">
        <v>83</v>
      </c>
      <c r="I514" s="383" t="s">
        <v>15</v>
      </c>
      <c r="J514" s="383" t="s">
        <v>115</v>
      </c>
      <c r="K514" s="383" t="s">
        <v>118</v>
      </c>
      <c r="L514" s="383" t="s">
        <v>119</v>
      </c>
      <c r="M514" s="496">
        <v>78</v>
      </c>
      <c r="N514" s="383" t="s">
        <v>51</v>
      </c>
      <c r="O514" s="383" t="s">
        <v>115</v>
      </c>
      <c r="P514" s="383" t="s">
        <v>74</v>
      </c>
      <c r="Q514" s="497">
        <v>370786.22</v>
      </c>
      <c r="R514" s="497">
        <v>288015.27</v>
      </c>
      <c r="S514" s="497">
        <v>82770.95</v>
      </c>
      <c r="T514" s="496">
        <v>0</v>
      </c>
      <c r="U514" s="496">
        <v>0</v>
      </c>
      <c r="V514" s="496">
        <v>0</v>
      </c>
      <c r="W514" s="496">
        <v>0</v>
      </c>
      <c r="X514" s="496">
        <v>0</v>
      </c>
      <c r="Y514" s="496">
        <v>0</v>
      </c>
      <c r="Z514" s="496">
        <v>0</v>
      </c>
      <c r="AA514" s="496">
        <v>0</v>
      </c>
    </row>
    <row r="515" spans="1:27" ht="15" x14ac:dyDescent="0.2">
      <c r="A515" s="383" t="s">
        <v>132</v>
      </c>
      <c r="B515" s="496">
        <v>2020</v>
      </c>
      <c r="C515" s="496">
        <v>8</v>
      </c>
      <c r="D515" s="496">
        <v>202008</v>
      </c>
      <c r="E515" s="383" t="s">
        <v>112</v>
      </c>
      <c r="F515" s="383" t="s">
        <v>115</v>
      </c>
      <c r="G515" s="383" t="s">
        <v>13</v>
      </c>
      <c r="H515" s="383" t="s">
        <v>83</v>
      </c>
      <c r="I515" s="383" t="s">
        <v>15</v>
      </c>
      <c r="J515" s="383" t="s">
        <v>115</v>
      </c>
      <c r="K515" s="383" t="s">
        <v>118</v>
      </c>
      <c r="L515" s="383" t="s">
        <v>119</v>
      </c>
      <c r="M515" s="496">
        <v>78</v>
      </c>
      <c r="N515" s="383" t="s">
        <v>51</v>
      </c>
      <c r="O515" s="383" t="s">
        <v>115</v>
      </c>
      <c r="P515" s="383" t="s">
        <v>77</v>
      </c>
      <c r="Q515" s="497">
        <v>2911.27</v>
      </c>
      <c r="R515" s="497">
        <v>2911.27</v>
      </c>
      <c r="S515" s="497">
        <v>0</v>
      </c>
      <c r="T515" s="496">
        <v>0</v>
      </c>
      <c r="U515" s="496">
        <v>0</v>
      </c>
      <c r="V515" s="496">
        <v>0</v>
      </c>
      <c r="W515" s="496">
        <v>0</v>
      </c>
      <c r="X515" s="496">
        <v>0</v>
      </c>
      <c r="Y515" s="496">
        <v>0</v>
      </c>
      <c r="Z515" s="496">
        <v>0</v>
      </c>
      <c r="AA515" s="496">
        <v>0</v>
      </c>
    </row>
    <row r="516" spans="1:27" ht="15" x14ac:dyDescent="0.2">
      <c r="A516" s="383" t="s">
        <v>132</v>
      </c>
      <c r="B516" s="496">
        <v>2020</v>
      </c>
      <c r="C516" s="496">
        <v>8</v>
      </c>
      <c r="D516" s="496">
        <v>202008</v>
      </c>
      <c r="E516" s="383" t="s">
        <v>112</v>
      </c>
      <c r="F516" s="383" t="s">
        <v>115</v>
      </c>
      <c r="G516" s="383" t="s">
        <v>13</v>
      </c>
      <c r="H516" s="383" t="s">
        <v>83</v>
      </c>
      <c r="I516" s="383" t="s">
        <v>16</v>
      </c>
      <c r="J516" s="383" t="s">
        <v>115</v>
      </c>
      <c r="K516" s="383" t="s">
        <v>138</v>
      </c>
      <c r="L516" s="383" t="s">
        <v>139</v>
      </c>
      <c r="M516" s="496">
        <v>90</v>
      </c>
      <c r="N516" s="383" t="s">
        <v>51</v>
      </c>
      <c r="O516" s="383" t="s">
        <v>115</v>
      </c>
      <c r="P516" s="383" t="s">
        <v>72</v>
      </c>
      <c r="Q516" s="497">
        <v>6873.6930000000002</v>
      </c>
      <c r="R516" s="497">
        <v>6502.0230000000001</v>
      </c>
      <c r="S516" s="497">
        <v>371.67</v>
      </c>
      <c r="T516" s="496">
        <v>0</v>
      </c>
      <c r="U516" s="496">
        <v>0</v>
      </c>
      <c r="V516" s="496">
        <v>0</v>
      </c>
      <c r="W516" s="496">
        <v>0</v>
      </c>
      <c r="X516" s="496">
        <v>0</v>
      </c>
      <c r="Y516" s="496">
        <v>0</v>
      </c>
      <c r="Z516" s="496">
        <v>0</v>
      </c>
      <c r="AA516" s="496">
        <v>0</v>
      </c>
    </row>
    <row r="517" spans="1:27" ht="15" x14ac:dyDescent="0.2">
      <c r="A517" s="383" t="s">
        <v>132</v>
      </c>
      <c r="B517" s="496">
        <v>2020</v>
      </c>
      <c r="C517" s="496">
        <v>8</v>
      </c>
      <c r="D517" s="496">
        <v>202008</v>
      </c>
      <c r="E517" s="383" t="s">
        <v>112</v>
      </c>
      <c r="F517" s="383" t="s">
        <v>115</v>
      </c>
      <c r="G517" s="383" t="s">
        <v>13</v>
      </c>
      <c r="H517" s="383" t="s">
        <v>83</v>
      </c>
      <c r="I517" s="383" t="s">
        <v>17</v>
      </c>
      <c r="J517" s="383" t="s">
        <v>115</v>
      </c>
      <c r="K517" s="383" t="s">
        <v>140</v>
      </c>
      <c r="L517" s="383" t="s">
        <v>141</v>
      </c>
      <c r="M517" s="496">
        <v>100</v>
      </c>
      <c r="N517" s="383" t="s">
        <v>51</v>
      </c>
      <c r="O517" s="383" t="s">
        <v>115</v>
      </c>
      <c r="P517" s="383" t="s">
        <v>72</v>
      </c>
      <c r="Q517" s="497">
        <v>24386.703000000001</v>
      </c>
      <c r="R517" s="497">
        <v>24386.703000000001</v>
      </c>
      <c r="S517" s="497">
        <v>0</v>
      </c>
      <c r="T517" s="496">
        <v>0</v>
      </c>
      <c r="U517" s="496">
        <v>0</v>
      </c>
      <c r="V517" s="496">
        <v>0</v>
      </c>
      <c r="W517" s="496">
        <v>0</v>
      </c>
      <c r="X517" s="496">
        <v>0</v>
      </c>
      <c r="Y517" s="496">
        <v>0</v>
      </c>
      <c r="Z517" s="496">
        <v>0</v>
      </c>
      <c r="AA517" s="496">
        <v>0</v>
      </c>
    </row>
    <row r="518" spans="1:27" ht="15" x14ac:dyDescent="0.2">
      <c r="A518" s="383" t="s">
        <v>132</v>
      </c>
      <c r="B518" s="496">
        <v>2020</v>
      </c>
      <c r="C518" s="496">
        <v>8</v>
      </c>
      <c r="D518" s="496">
        <v>202008</v>
      </c>
      <c r="E518" s="383" t="s">
        <v>112</v>
      </c>
      <c r="F518" s="383" t="s">
        <v>115</v>
      </c>
      <c r="G518" s="383" t="s">
        <v>13</v>
      </c>
      <c r="H518" s="383" t="s">
        <v>83</v>
      </c>
      <c r="I518" s="383" t="s">
        <v>17</v>
      </c>
      <c r="J518" s="383" t="s">
        <v>115</v>
      </c>
      <c r="K518" s="383" t="s">
        <v>140</v>
      </c>
      <c r="L518" s="383" t="s">
        <v>141</v>
      </c>
      <c r="M518" s="496">
        <v>100</v>
      </c>
      <c r="N518" s="383" t="s">
        <v>51</v>
      </c>
      <c r="O518" s="383" t="s">
        <v>115</v>
      </c>
      <c r="P518" s="383" t="s">
        <v>73</v>
      </c>
      <c r="Q518" s="497">
        <v>98.71</v>
      </c>
      <c r="R518" s="497">
        <v>98.71</v>
      </c>
      <c r="S518" s="497">
        <v>0</v>
      </c>
      <c r="T518" s="496">
        <v>0</v>
      </c>
      <c r="U518" s="496">
        <v>0</v>
      </c>
      <c r="V518" s="496">
        <v>0</v>
      </c>
      <c r="W518" s="496">
        <v>0</v>
      </c>
      <c r="X518" s="496">
        <v>0</v>
      </c>
      <c r="Y518" s="496">
        <v>0</v>
      </c>
      <c r="Z518" s="496">
        <v>0</v>
      </c>
      <c r="AA518" s="496">
        <v>0</v>
      </c>
    </row>
    <row r="519" spans="1:27" ht="15" x14ac:dyDescent="0.2">
      <c r="A519" s="383" t="s">
        <v>132</v>
      </c>
      <c r="B519" s="496">
        <v>2020</v>
      </c>
      <c r="C519" s="496">
        <v>8</v>
      </c>
      <c r="D519" s="496">
        <v>202008</v>
      </c>
      <c r="E519" s="383" t="s">
        <v>112</v>
      </c>
      <c r="F519" s="383" t="s">
        <v>115</v>
      </c>
      <c r="G519" s="383" t="s">
        <v>13</v>
      </c>
      <c r="H519" s="383" t="s">
        <v>83</v>
      </c>
      <c r="I519" s="383" t="s">
        <v>17</v>
      </c>
      <c r="J519" s="383" t="s">
        <v>115</v>
      </c>
      <c r="K519" s="383" t="s">
        <v>140</v>
      </c>
      <c r="L519" s="383" t="s">
        <v>141</v>
      </c>
      <c r="M519" s="496">
        <v>100</v>
      </c>
      <c r="N519" s="383" t="s">
        <v>51</v>
      </c>
      <c r="O519" s="383" t="s">
        <v>115</v>
      </c>
      <c r="P519" s="383" t="s">
        <v>76</v>
      </c>
      <c r="Q519" s="497">
        <v>60084.5</v>
      </c>
      <c r="R519" s="497">
        <v>60084.5</v>
      </c>
      <c r="S519" s="497">
        <v>0</v>
      </c>
      <c r="T519" s="496">
        <v>0</v>
      </c>
      <c r="U519" s="496">
        <v>0</v>
      </c>
      <c r="V519" s="496">
        <v>0</v>
      </c>
      <c r="W519" s="496">
        <v>0</v>
      </c>
      <c r="X519" s="496">
        <v>0</v>
      </c>
      <c r="Y519" s="496">
        <v>0</v>
      </c>
      <c r="Z519" s="496">
        <v>0</v>
      </c>
      <c r="AA519" s="496">
        <v>0</v>
      </c>
    </row>
    <row r="520" spans="1:27" ht="15" x14ac:dyDescent="0.2">
      <c r="A520" s="383" t="s">
        <v>132</v>
      </c>
      <c r="B520" s="496">
        <v>2020</v>
      </c>
      <c r="C520" s="496">
        <v>8</v>
      </c>
      <c r="D520" s="496">
        <v>202008</v>
      </c>
      <c r="E520" s="383" t="s">
        <v>112</v>
      </c>
      <c r="F520" s="383" t="s">
        <v>115</v>
      </c>
      <c r="G520" s="383" t="s">
        <v>13</v>
      </c>
      <c r="H520" s="383" t="s">
        <v>83</v>
      </c>
      <c r="I520" s="383" t="s">
        <v>17</v>
      </c>
      <c r="J520" s="383" t="s">
        <v>115</v>
      </c>
      <c r="K520" s="383" t="s">
        <v>140</v>
      </c>
      <c r="L520" s="383" t="s">
        <v>141</v>
      </c>
      <c r="M520" s="496">
        <v>100</v>
      </c>
      <c r="N520" s="383" t="s">
        <v>51</v>
      </c>
      <c r="O520" s="383" t="s">
        <v>115</v>
      </c>
      <c r="P520" s="383" t="s">
        <v>77</v>
      </c>
      <c r="Q520" s="497">
        <v>16038</v>
      </c>
      <c r="R520" s="497">
        <v>16038</v>
      </c>
      <c r="S520" s="497">
        <v>0</v>
      </c>
      <c r="T520" s="496">
        <v>0</v>
      </c>
      <c r="U520" s="496">
        <v>0</v>
      </c>
      <c r="V520" s="496">
        <v>0</v>
      </c>
      <c r="W520" s="496">
        <v>0</v>
      </c>
      <c r="X520" s="496">
        <v>0</v>
      </c>
      <c r="Y520" s="496">
        <v>0</v>
      </c>
      <c r="Z520" s="496">
        <v>0</v>
      </c>
      <c r="AA520" s="496">
        <v>0</v>
      </c>
    </row>
    <row r="521" spans="1:27" ht="15" x14ac:dyDescent="0.2">
      <c r="A521" s="383" t="s">
        <v>132</v>
      </c>
      <c r="B521" s="496">
        <v>2020</v>
      </c>
      <c r="C521" s="496">
        <v>8</v>
      </c>
      <c r="D521" s="496">
        <v>202008</v>
      </c>
      <c r="E521" s="383" t="s">
        <v>112</v>
      </c>
      <c r="F521" s="383" t="s">
        <v>115</v>
      </c>
      <c r="G521" s="383" t="s">
        <v>13</v>
      </c>
      <c r="H521" s="383" t="s">
        <v>83</v>
      </c>
      <c r="I521" s="383" t="s">
        <v>18</v>
      </c>
      <c r="J521" s="383" t="s">
        <v>115</v>
      </c>
      <c r="K521" s="383" t="s">
        <v>142</v>
      </c>
      <c r="L521" s="383" t="s">
        <v>143</v>
      </c>
      <c r="M521" s="496">
        <v>100</v>
      </c>
      <c r="N521" s="383" t="s">
        <v>51</v>
      </c>
      <c r="O521" s="383" t="s">
        <v>115</v>
      </c>
      <c r="P521" s="383" t="s">
        <v>72</v>
      </c>
      <c r="Q521" s="497">
        <v>271.13200000000001</v>
      </c>
      <c r="R521" s="497">
        <v>271.13200000000001</v>
      </c>
      <c r="S521" s="497">
        <v>0</v>
      </c>
      <c r="T521" s="496">
        <v>0</v>
      </c>
      <c r="U521" s="496">
        <v>0</v>
      </c>
      <c r="V521" s="496">
        <v>0</v>
      </c>
      <c r="W521" s="496">
        <v>0</v>
      </c>
      <c r="X521" s="496">
        <v>0</v>
      </c>
      <c r="Y521" s="496">
        <v>0</v>
      </c>
      <c r="Z521" s="496">
        <v>0</v>
      </c>
      <c r="AA521" s="496">
        <v>0</v>
      </c>
    </row>
    <row r="522" spans="1:27" ht="15" x14ac:dyDescent="0.2">
      <c r="A522" s="383" t="s">
        <v>132</v>
      </c>
      <c r="B522" s="496">
        <v>2020</v>
      </c>
      <c r="C522" s="496">
        <v>8</v>
      </c>
      <c r="D522" s="496">
        <v>202008</v>
      </c>
      <c r="E522" s="383" t="s">
        <v>112</v>
      </c>
      <c r="F522" s="383" t="s">
        <v>115</v>
      </c>
      <c r="G522" s="383" t="s">
        <v>13</v>
      </c>
      <c r="H522" s="383" t="s">
        <v>83</v>
      </c>
      <c r="I522" s="383" t="s">
        <v>18</v>
      </c>
      <c r="J522" s="383" t="s">
        <v>115</v>
      </c>
      <c r="K522" s="383" t="s">
        <v>142</v>
      </c>
      <c r="L522" s="383" t="s">
        <v>143</v>
      </c>
      <c r="M522" s="496">
        <v>100</v>
      </c>
      <c r="N522" s="383" t="s">
        <v>51</v>
      </c>
      <c r="O522" s="383" t="s">
        <v>115</v>
      </c>
      <c r="P522" s="383" t="s">
        <v>74</v>
      </c>
      <c r="Q522" s="497">
        <v>23041.5</v>
      </c>
      <c r="R522" s="497">
        <v>23041.5</v>
      </c>
      <c r="S522" s="497">
        <v>0</v>
      </c>
      <c r="T522" s="496">
        <v>0</v>
      </c>
      <c r="U522" s="496">
        <v>0</v>
      </c>
      <c r="V522" s="496">
        <v>0</v>
      </c>
      <c r="W522" s="496">
        <v>0</v>
      </c>
      <c r="X522" s="496">
        <v>0</v>
      </c>
      <c r="Y522" s="496">
        <v>0</v>
      </c>
      <c r="Z522" s="496">
        <v>0</v>
      </c>
      <c r="AA522" s="496">
        <v>0</v>
      </c>
    </row>
    <row r="523" spans="1:27" ht="15" x14ac:dyDescent="0.2">
      <c r="A523" s="383" t="s">
        <v>132</v>
      </c>
      <c r="B523" s="496">
        <v>2020</v>
      </c>
      <c r="C523" s="496">
        <v>8</v>
      </c>
      <c r="D523" s="496">
        <v>202008</v>
      </c>
      <c r="E523" s="383" t="s">
        <v>112</v>
      </c>
      <c r="F523" s="383" t="s">
        <v>115</v>
      </c>
      <c r="G523" s="383" t="s">
        <v>13</v>
      </c>
      <c r="H523" s="383" t="s">
        <v>83</v>
      </c>
      <c r="I523" s="383" t="s">
        <v>18</v>
      </c>
      <c r="J523" s="383" t="s">
        <v>115</v>
      </c>
      <c r="K523" s="383" t="s">
        <v>142</v>
      </c>
      <c r="L523" s="383" t="s">
        <v>143</v>
      </c>
      <c r="M523" s="496">
        <v>100</v>
      </c>
      <c r="N523" s="383" t="s">
        <v>51</v>
      </c>
      <c r="O523" s="383" t="s">
        <v>115</v>
      </c>
      <c r="P523" s="383" t="s">
        <v>76</v>
      </c>
      <c r="Q523" s="497">
        <v>44173</v>
      </c>
      <c r="R523" s="497">
        <v>44173</v>
      </c>
      <c r="S523" s="497">
        <v>0</v>
      </c>
      <c r="T523" s="496">
        <v>0</v>
      </c>
      <c r="U523" s="496">
        <v>0</v>
      </c>
      <c r="V523" s="496">
        <v>0</v>
      </c>
      <c r="W523" s="496">
        <v>0</v>
      </c>
      <c r="X523" s="496">
        <v>0</v>
      </c>
      <c r="Y523" s="496">
        <v>0</v>
      </c>
      <c r="Z523" s="496">
        <v>0</v>
      </c>
      <c r="AA523" s="496">
        <v>0</v>
      </c>
    </row>
    <row r="524" spans="1:27" ht="15" x14ac:dyDescent="0.2">
      <c r="A524" s="383" t="s">
        <v>132</v>
      </c>
      <c r="B524" s="496">
        <v>2020</v>
      </c>
      <c r="C524" s="496">
        <v>8</v>
      </c>
      <c r="D524" s="496">
        <v>202008</v>
      </c>
      <c r="E524" s="383" t="s">
        <v>112</v>
      </c>
      <c r="F524" s="383" t="s">
        <v>115</v>
      </c>
      <c r="G524" s="383" t="s">
        <v>13</v>
      </c>
      <c r="H524" s="383" t="s">
        <v>83</v>
      </c>
      <c r="I524" s="383" t="s">
        <v>19</v>
      </c>
      <c r="J524" s="383" t="s">
        <v>169</v>
      </c>
      <c r="K524" s="383" t="s">
        <v>144</v>
      </c>
      <c r="L524" s="383" t="s">
        <v>145</v>
      </c>
      <c r="M524" s="496">
        <v>95</v>
      </c>
      <c r="N524" s="383" t="s">
        <v>51</v>
      </c>
      <c r="O524" s="383" t="s">
        <v>115</v>
      </c>
      <c r="P524" s="383" t="s">
        <v>72</v>
      </c>
      <c r="Q524" s="497">
        <v>110981.227</v>
      </c>
      <c r="R524" s="497">
        <v>104594.897</v>
      </c>
      <c r="S524" s="497">
        <v>6386.33</v>
      </c>
      <c r="T524" s="496">
        <v>0</v>
      </c>
      <c r="U524" s="496">
        <v>0</v>
      </c>
      <c r="V524" s="496">
        <v>0</v>
      </c>
      <c r="W524" s="496">
        <v>0</v>
      </c>
      <c r="X524" s="496">
        <v>0</v>
      </c>
      <c r="Y524" s="496">
        <v>0</v>
      </c>
      <c r="Z524" s="496">
        <v>0</v>
      </c>
      <c r="AA524" s="496">
        <v>0</v>
      </c>
    </row>
    <row r="525" spans="1:27" ht="15" x14ac:dyDescent="0.2">
      <c r="A525" s="383" t="s">
        <v>132</v>
      </c>
      <c r="B525" s="496">
        <v>2020</v>
      </c>
      <c r="C525" s="496">
        <v>8</v>
      </c>
      <c r="D525" s="496">
        <v>202008</v>
      </c>
      <c r="E525" s="383" t="s">
        <v>112</v>
      </c>
      <c r="F525" s="383" t="s">
        <v>115</v>
      </c>
      <c r="G525" s="383" t="s">
        <v>13</v>
      </c>
      <c r="H525" s="383" t="s">
        <v>83</v>
      </c>
      <c r="I525" s="383" t="s">
        <v>20</v>
      </c>
      <c r="J525" s="383" t="s">
        <v>115</v>
      </c>
      <c r="K525" s="383" t="s">
        <v>146</v>
      </c>
      <c r="L525" s="383" t="s">
        <v>147</v>
      </c>
      <c r="M525" s="496">
        <v>14</v>
      </c>
      <c r="N525" s="383" t="s">
        <v>51</v>
      </c>
      <c r="O525" s="383" t="s">
        <v>115</v>
      </c>
      <c r="P525" s="383" t="s">
        <v>72</v>
      </c>
      <c r="Q525" s="497">
        <v>2161.9380000000001</v>
      </c>
      <c r="R525" s="497">
        <v>271.90899999999999</v>
      </c>
      <c r="S525" s="497">
        <v>1890.03</v>
      </c>
      <c r="T525" s="496">
        <v>0</v>
      </c>
      <c r="U525" s="496">
        <v>0</v>
      </c>
      <c r="V525" s="496">
        <v>0</v>
      </c>
      <c r="W525" s="496">
        <v>0</v>
      </c>
      <c r="X525" s="496">
        <v>0</v>
      </c>
      <c r="Y525" s="496">
        <v>0</v>
      </c>
      <c r="Z525" s="496">
        <v>0</v>
      </c>
      <c r="AA525" s="496">
        <v>0</v>
      </c>
    </row>
    <row r="526" spans="1:27" ht="15" x14ac:dyDescent="0.2">
      <c r="A526" s="383" t="s">
        <v>132</v>
      </c>
      <c r="B526" s="496">
        <v>2020</v>
      </c>
      <c r="C526" s="496">
        <v>8</v>
      </c>
      <c r="D526" s="496">
        <v>202008</v>
      </c>
      <c r="E526" s="383" t="s">
        <v>112</v>
      </c>
      <c r="F526" s="383" t="s">
        <v>115</v>
      </c>
      <c r="G526" s="383" t="s">
        <v>13</v>
      </c>
      <c r="H526" s="383" t="s">
        <v>83</v>
      </c>
      <c r="I526" s="383" t="s">
        <v>21</v>
      </c>
      <c r="J526" s="383" t="s">
        <v>115</v>
      </c>
      <c r="K526" s="383" t="s">
        <v>148</v>
      </c>
      <c r="L526" s="383" t="s">
        <v>149</v>
      </c>
      <c r="M526" s="496">
        <v>88</v>
      </c>
      <c r="N526" s="383" t="s">
        <v>51</v>
      </c>
      <c r="O526" s="383" t="s">
        <v>115</v>
      </c>
      <c r="P526" s="383" t="s">
        <v>72</v>
      </c>
      <c r="Q526" s="497">
        <v>8810.7119999999995</v>
      </c>
      <c r="R526" s="497">
        <v>8560.7119999999995</v>
      </c>
      <c r="S526" s="497">
        <v>250</v>
      </c>
      <c r="T526" s="496">
        <v>0</v>
      </c>
      <c r="U526" s="496">
        <v>0</v>
      </c>
      <c r="V526" s="496">
        <v>0</v>
      </c>
      <c r="W526" s="496">
        <v>0</v>
      </c>
      <c r="X526" s="496">
        <v>0</v>
      </c>
      <c r="Y526" s="496">
        <v>0</v>
      </c>
      <c r="Z526" s="496">
        <v>0</v>
      </c>
      <c r="AA526" s="496">
        <v>0</v>
      </c>
    </row>
    <row r="527" spans="1:27" ht="15" x14ac:dyDescent="0.2">
      <c r="A527" s="383" t="s">
        <v>132</v>
      </c>
      <c r="B527" s="496">
        <v>2020</v>
      </c>
      <c r="C527" s="496">
        <v>8</v>
      </c>
      <c r="D527" s="496">
        <v>202008</v>
      </c>
      <c r="E527" s="383" t="s">
        <v>112</v>
      </c>
      <c r="F527" s="383" t="s">
        <v>115</v>
      </c>
      <c r="G527" s="383" t="s">
        <v>13</v>
      </c>
      <c r="H527" s="383" t="s">
        <v>83</v>
      </c>
      <c r="I527" s="383" t="s">
        <v>22</v>
      </c>
      <c r="J527" s="383" t="s">
        <v>115</v>
      </c>
      <c r="K527" s="383" t="s">
        <v>150</v>
      </c>
      <c r="L527" s="383" t="s">
        <v>151</v>
      </c>
      <c r="M527" s="496">
        <v>68</v>
      </c>
      <c r="N527" s="383" t="s">
        <v>51</v>
      </c>
      <c r="O527" s="383" t="s">
        <v>115</v>
      </c>
      <c r="P527" s="383" t="s">
        <v>72</v>
      </c>
      <c r="Q527" s="497">
        <v>137.999</v>
      </c>
      <c r="R527" s="497">
        <v>137.999</v>
      </c>
      <c r="S527" s="497">
        <v>0</v>
      </c>
      <c r="T527" s="496">
        <v>0</v>
      </c>
      <c r="U527" s="496">
        <v>0</v>
      </c>
      <c r="V527" s="496">
        <v>0</v>
      </c>
      <c r="W527" s="496">
        <v>0</v>
      </c>
      <c r="X527" s="496">
        <v>0</v>
      </c>
      <c r="Y527" s="496">
        <v>0</v>
      </c>
      <c r="Z527" s="496">
        <v>0</v>
      </c>
      <c r="AA527" s="496">
        <v>0</v>
      </c>
    </row>
    <row r="528" spans="1:27" ht="15" x14ac:dyDescent="0.2">
      <c r="A528" s="383" t="s">
        <v>132</v>
      </c>
      <c r="B528" s="496">
        <v>2020</v>
      </c>
      <c r="C528" s="496">
        <v>8</v>
      </c>
      <c r="D528" s="496">
        <v>202008</v>
      </c>
      <c r="E528" s="383" t="s">
        <v>112</v>
      </c>
      <c r="F528" s="383" t="s">
        <v>115</v>
      </c>
      <c r="G528" s="383" t="s">
        <v>13</v>
      </c>
      <c r="H528" s="383" t="s">
        <v>84</v>
      </c>
      <c r="I528" s="383" t="s">
        <v>25</v>
      </c>
      <c r="J528" s="383" t="s">
        <v>115</v>
      </c>
      <c r="K528" s="383" t="s">
        <v>152</v>
      </c>
      <c r="L528" s="383" t="s">
        <v>153</v>
      </c>
      <c r="M528" s="496">
        <v>95</v>
      </c>
      <c r="N528" s="383" t="s">
        <v>51</v>
      </c>
      <c r="O528" s="383" t="s">
        <v>115</v>
      </c>
      <c r="P528" s="383" t="s">
        <v>72</v>
      </c>
      <c r="Q528" s="497">
        <v>52592.493999999999</v>
      </c>
      <c r="R528" s="497">
        <v>52588.953999999998</v>
      </c>
      <c r="S528" s="497">
        <v>3.54</v>
      </c>
      <c r="T528" s="496">
        <v>0</v>
      </c>
      <c r="U528" s="496">
        <v>0</v>
      </c>
      <c r="V528" s="496">
        <v>0</v>
      </c>
      <c r="W528" s="496">
        <v>0</v>
      </c>
      <c r="X528" s="496">
        <v>0</v>
      </c>
      <c r="Y528" s="496">
        <v>0</v>
      </c>
      <c r="Z528" s="496">
        <v>0</v>
      </c>
      <c r="AA528" s="496">
        <v>0</v>
      </c>
    </row>
    <row r="529" spans="1:27" ht="15" x14ac:dyDescent="0.2">
      <c r="A529" s="383" t="s">
        <v>132</v>
      </c>
      <c r="B529" s="496">
        <v>2020</v>
      </c>
      <c r="C529" s="496">
        <v>8</v>
      </c>
      <c r="D529" s="496">
        <v>202008</v>
      </c>
      <c r="E529" s="383" t="s">
        <v>112</v>
      </c>
      <c r="F529" s="383" t="s">
        <v>115</v>
      </c>
      <c r="G529" s="383" t="s">
        <v>13</v>
      </c>
      <c r="H529" s="383" t="s">
        <v>84</v>
      </c>
      <c r="I529" s="383" t="s">
        <v>25</v>
      </c>
      <c r="J529" s="383" t="s">
        <v>115</v>
      </c>
      <c r="K529" s="383" t="s">
        <v>152</v>
      </c>
      <c r="L529" s="383" t="s">
        <v>153</v>
      </c>
      <c r="M529" s="496">
        <v>95</v>
      </c>
      <c r="N529" s="383" t="s">
        <v>51</v>
      </c>
      <c r="O529" s="383" t="s">
        <v>115</v>
      </c>
      <c r="P529" s="383" t="s">
        <v>74</v>
      </c>
      <c r="Q529" s="497">
        <v>113901.78</v>
      </c>
      <c r="R529" s="497">
        <v>111521.78</v>
      </c>
      <c r="S529" s="497">
        <v>2380</v>
      </c>
      <c r="T529" s="496">
        <v>0</v>
      </c>
      <c r="U529" s="496">
        <v>0</v>
      </c>
      <c r="V529" s="496">
        <v>0</v>
      </c>
      <c r="W529" s="496">
        <v>0</v>
      </c>
      <c r="X529" s="496">
        <v>0</v>
      </c>
      <c r="Y529" s="496">
        <v>0</v>
      </c>
      <c r="Z529" s="496">
        <v>0</v>
      </c>
      <c r="AA529" s="496">
        <v>0</v>
      </c>
    </row>
    <row r="530" spans="1:27" ht="15" x14ac:dyDescent="0.2">
      <c r="A530" s="383" t="s">
        <v>132</v>
      </c>
      <c r="B530" s="496">
        <v>2020</v>
      </c>
      <c r="C530" s="496">
        <v>8</v>
      </c>
      <c r="D530" s="496">
        <v>202008</v>
      </c>
      <c r="E530" s="383" t="s">
        <v>112</v>
      </c>
      <c r="F530" s="383" t="s">
        <v>115</v>
      </c>
      <c r="G530" s="383" t="s">
        <v>13</v>
      </c>
      <c r="H530" s="383" t="s">
        <v>84</v>
      </c>
      <c r="I530" s="383" t="s">
        <v>25</v>
      </c>
      <c r="J530" s="383" t="s">
        <v>115</v>
      </c>
      <c r="K530" s="383" t="s">
        <v>152</v>
      </c>
      <c r="L530" s="383" t="s">
        <v>153</v>
      </c>
      <c r="M530" s="496">
        <v>95</v>
      </c>
      <c r="N530" s="383" t="s">
        <v>51</v>
      </c>
      <c r="O530" s="383" t="s">
        <v>115</v>
      </c>
      <c r="P530" s="383" t="s">
        <v>77</v>
      </c>
      <c r="Q530" s="497">
        <v>328.47</v>
      </c>
      <c r="R530" s="497">
        <v>328.47</v>
      </c>
      <c r="S530" s="497">
        <v>0</v>
      </c>
      <c r="T530" s="496">
        <v>0</v>
      </c>
      <c r="U530" s="496">
        <v>0</v>
      </c>
      <c r="V530" s="496">
        <v>0</v>
      </c>
      <c r="W530" s="496">
        <v>0</v>
      </c>
      <c r="X530" s="496">
        <v>0</v>
      </c>
      <c r="Y530" s="496">
        <v>0</v>
      </c>
      <c r="Z530" s="496">
        <v>0</v>
      </c>
      <c r="AA530" s="496">
        <v>0</v>
      </c>
    </row>
    <row r="531" spans="1:27" ht="15" x14ac:dyDescent="0.2">
      <c r="A531" s="383" t="s">
        <v>132</v>
      </c>
      <c r="B531" s="496">
        <v>2020</v>
      </c>
      <c r="C531" s="496">
        <v>8</v>
      </c>
      <c r="D531" s="496">
        <v>202008</v>
      </c>
      <c r="E531" s="383" t="s">
        <v>112</v>
      </c>
      <c r="F531" s="383" t="s">
        <v>115</v>
      </c>
      <c r="G531" s="383" t="s">
        <v>13</v>
      </c>
      <c r="H531" s="383" t="s">
        <v>84</v>
      </c>
      <c r="I531" s="383" t="s">
        <v>26</v>
      </c>
      <c r="J531" s="383" t="s">
        <v>115</v>
      </c>
      <c r="K531" s="383" t="s">
        <v>154</v>
      </c>
      <c r="L531" s="383" t="s">
        <v>155</v>
      </c>
      <c r="M531" s="496">
        <v>100</v>
      </c>
      <c r="N531" s="383" t="s">
        <v>51</v>
      </c>
      <c r="O531" s="383" t="s">
        <v>115</v>
      </c>
      <c r="P531" s="383" t="s">
        <v>72</v>
      </c>
      <c r="Q531" s="497">
        <v>-541.89200000000005</v>
      </c>
      <c r="R531" s="497">
        <v>-541.89200000000005</v>
      </c>
      <c r="S531" s="497">
        <v>0</v>
      </c>
      <c r="T531" s="496">
        <v>0</v>
      </c>
      <c r="U531" s="496">
        <v>0</v>
      </c>
      <c r="V531" s="496">
        <v>0</v>
      </c>
      <c r="W531" s="496">
        <v>0</v>
      </c>
      <c r="X531" s="496">
        <v>0</v>
      </c>
      <c r="Y531" s="496">
        <v>0</v>
      </c>
      <c r="Z531" s="496">
        <v>0</v>
      </c>
      <c r="AA531" s="496">
        <v>0</v>
      </c>
    </row>
    <row r="532" spans="1:27" ht="15" x14ac:dyDescent="0.2">
      <c r="A532" s="383" t="s">
        <v>132</v>
      </c>
      <c r="B532" s="496">
        <v>2020</v>
      </c>
      <c r="C532" s="496">
        <v>8</v>
      </c>
      <c r="D532" s="496">
        <v>202008</v>
      </c>
      <c r="E532" s="383" t="s">
        <v>112</v>
      </c>
      <c r="F532" s="383" t="s">
        <v>115</v>
      </c>
      <c r="G532" s="383" t="s">
        <v>13</v>
      </c>
      <c r="H532" s="383" t="s">
        <v>84</v>
      </c>
      <c r="I532" s="383" t="s">
        <v>26</v>
      </c>
      <c r="J532" s="383" t="s">
        <v>115</v>
      </c>
      <c r="K532" s="383" t="s">
        <v>154</v>
      </c>
      <c r="L532" s="383" t="s">
        <v>155</v>
      </c>
      <c r="M532" s="496">
        <v>100</v>
      </c>
      <c r="N532" s="383" t="s">
        <v>51</v>
      </c>
      <c r="O532" s="383" t="s">
        <v>115</v>
      </c>
      <c r="P532" s="383" t="s">
        <v>73</v>
      </c>
      <c r="Q532" s="497">
        <v>-34.26</v>
      </c>
      <c r="R532" s="497">
        <v>-34.26</v>
      </c>
      <c r="S532" s="497">
        <v>0</v>
      </c>
      <c r="T532" s="496">
        <v>0</v>
      </c>
      <c r="U532" s="496">
        <v>0</v>
      </c>
      <c r="V532" s="496">
        <v>0</v>
      </c>
      <c r="W532" s="496">
        <v>0</v>
      </c>
      <c r="X532" s="496">
        <v>0</v>
      </c>
      <c r="Y532" s="496">
        <v>0</v>
      </c>
      <c r="Z532" s="496">
        <v>0</v>
      </c>
      <c r="AA532" s="496">
        <v>0</v>
      </c>
    </row>
    <row r="533" spans="1:27" ht="15" x14ac:dyDescent="0.2">
      <c r="A533" s="383" t="s">
        <v>132</v>
      </c>
      <c r="B533" s="496">
        <v>2020</v>
      </c>
      <c r="C533" s="496">
        <v>8</v>
      </c>
      <c r="D533" s="496">
        <v>202008</v>
      </c>
      <c r="E533" s="383" t="s">
        <v>112</v>
      </c>
      <c r="F533" s="383" t="s">
        <v>115</v>
      </c>
      <c r="G533" s="383" t="s">
        <v>13</v>
      </c>
      <c r="H533" s="383" t="s">
        <v>84</v>
      </c>
      <c r="I533" s="383" t="s">
        <v>26</v>
      </c>
      <c r="J533" s="383" t="s">
        <v>115</v>
      </c>
      <c r="K533" s="383" t="s">
        <v>154</v>
      </c>
      <c r="L533" s="383" t="s">
        <v>155</v>
      </c>
      <c r="M533" s="496">
        <v>100</v>
      </c>
      <c r="N533" s="383" t="s">
        <v>51</v>
      </c>
      <c r="O533" s="383" t="s">
        <v>115</v>
      </c>
      <c r="P533" s="383" t="s">
        <v>76</v>
      </c>
      <c r="Q533" s="497">
        <v>70204.800000000003</v>
      </c>
      <c r="R533" s="497">
        <v>70204.800000000003</v>
      </c>
      <c r="S533" s="497">
        <v>0</v>
      </c>
      <c r="T533" s="496">
        <v>0</v>
      </c>
      <c r="U533" s="496">
        <v>0</v>
      </c>
      <c r="V533" s="496">
        <v>0</v>
      </c>
      <c r="W533" s="496">
        <v>0</v>
      </c>
      <c r="X533" s="496">
        <v>0</v>
      </c>
      <c r="Y533" s="496">
        <v>0</v>
      </c>
      <c r="Z533" s="496">
        <v>0</v>
      </c>
      <c r="AA533" s="496">
        <v>0</v>
      </c>
    </row>
    <row r="534" spans="1:27" ht="15" x14ac:dyDescent="0.2">
      <c r="A534" s="383" t="s">
        <v>132</v>
      </c>
      <c r="B534" s="496">
        <v>2020</v>
      </c>
      <c r="C534" s="496">
        <v>8</v>
      </c>
      <c r="D534" s="496">
        <v>202008</v>
      </c>
      <c r="E534" s="383" t="s">
        <v>112</v>
      </c>
      <c r="F534" s="383" t="s">
        <v>115</v>
      </c>
      <c r="G534" s="383" t="s">
        <v>13</v>
      </c>
      <c r="H534" s="383" t="s">
        <v>84</v>
      </c>
      <c r="I534" s="383" t="s">
        <v>27</v>
      </c>
      <c r="J534" s="383" t="s">
        <v>115</v>
      </c>
      <c r="K534" s="383" t="s">
        <v>122</v>
      </c>
      <c r="L534" s="383" t="s">
        <v>123</v>
      </c>
      <c r="M534" s="496">
        <v>96</v>
      </c>
      <c r="N534" s="383" t="s">
        <v>51</v>
      </c>
      <c r="O534" s="383" t="s">
        <v>115</v>
      </c>
      <c r="P534" s="383" t="s">
        <v>72</v>
      </c>
      <c r="Q534" s="497">
        <v>33123.07</v>
      </c>
      <c r="R534" s="497">
        <v>32861.67</v>
      </c>
      <c r="S534" s="497">
        <v>261.39999999999998</v>
      </c>
      <c r="T534" s="496">
        <v>0</v>
      </c>
      <c r="U534" s="496">
        <v>0</v>
      </c>
      <c r="V534" s="496">
        <v>0</v>
      </c>
      <c r="W534" s="496">
        <v>0</v>
      </c>
      <c r="X534" s="496">
        <v>0</v>
      </c>
      <c r="Y534" s="496">
        <v>0</v>
      </c>
      <c r="Z534" s="496">
        <v>0</v>
      </c>
      <c r="AA534" s="496">
        <v>0</v>
      </c>
    </row>
    <row r="535" spans="1:27" ht="15" x14ac:dyDescent="0.2">
      <c r="A535" s="383" t="s">
        <v>132</v>
      </c>
      <c r="B535" s="496">
        <v>2020</v>
      </c>
      <c r="C535" s="496">
        <v>8</v>
      </c>
      <c r="D535" s="496">
        <v>202008</v>
      </c>
      <c r="E535" s="383" t="s">
        <v>112</v>
      </c>
      <c r="F535" s="383" t="s">
        <v>115</v>
      </c>
      <c r="G535" s="383" t="s">
        <v>13</v>
      </c>
      <c r="H535" s="383" t="s">
        <v>84</v>
      </c>
      <c r="I535" s="383" t="s">
        <v>27</v>
      </c>
      <c r="J535" s="383" t="s">
        <v>115</v>
      </c>
      <c r="K535" s="383" t="s">
        <v>122</v>
      </c>
      <c r="L535" s="383" t="s">
        <v>123</v>
      </c>
      <c r="M535" s="496">
        <v>96</v>
      </c>
      <c r="N535" s="383" t="s">
        <v>51</v>
      </c>
      <c r="O535" s="383" t="s">
        <v>115</v>
      </c>
      <c r="P535" s="383" t="s">
        <v>73</v>
      </c>
      <c r="Q535" s="497">
        <v>171.84399999999999</v>
      </c>
      <c r="R535" s="497">
        <v>171.84399999999999</v>
      </c>
      <c r="S535" s="497">
        <v>0</v>
      </c>
      <c r="T535" s="496">
        <v>0</v>
      </c>
      <c r="U535" s="496">
        <v>0</v>
      </c>
      <c r="V535" s="496">
        <v>0</v>
      </c>
      <c r="W535" s="496">
        <v>0</v>
      </c>
      <c r="X535" s="496">
        <v>0</v>
      </c>
      <c r="Y535" s="496">
        <v>0</v>
      </c>
      <c r="Z535" s="496">
        <v>0</v>
      </c>
      <c r="AA535" s="496">
        <v>0</v>
      </c>
    </row>
    <row r="536" spans="1:27" ht="15" x14ac:dyDescent="0.2">
      <c r="A536" s="383" t="s">
        <v>132</v>
      </c>
      <c r="B536" s="496">
        <v>2020</v>
      </c>
      <c r="C536" s="496">
        <v>8</v>
      </c>
      <c r="D536" s="496">
        <v>202008</v>
      </c>
      <c r="E536" s="383" t="s">
        <v>112</v>
      </c>
      <c r="F536" s="383" t="s">
        <v>115</v>
      </c>
      <c r="G536" s="383" t="s">
        <v>13</v>
      </c>
      <c r="H536" s="383" t="s">
        <v>84</v>
      </c>
      <c r="I536" s="383" t="s">
        <v>27</v>
      </c>
      <c r="J536" s="383" t="s">
        <v>115</v>
      </c>
      <c r="K536" s="383" t="s">
        <v>122</v>
      </c>
      <c r="L536" s="383" t="s">
        <v>123</v>
      </c>
      <c r="M536" s="496">
        <v>96</v>
      </c>
      <c r="N536" s="383" t="s">
        <v>51</v>
      </c>
      <c r="O536" s="383" t="s">
        <v>115</v>
      </c>
      <c r="P536" s="383" t="s">
        <v>74</v>
      </c>
      <c r="Q536" s="497">
        <v>38154.597000000002</v>
      </c>
      <c r="R536" s="497">
        <v>38032.985000000001</v>
      </c>
      <c r="S536" s="497">
        <v>121.62</v>
      </c>
      <c r="T536" s="496">
        <v>0</v>
      </c>
      <c r="U536" s="496">
        <v>0</v>
      </c>
      <c r="V536" s="496">
        <v>0</v>
      </c>
      <c r="W536" s="496">
        <v>0</v>
      </c>
      <c r="X536" s="496">
        <v>0</v>
      </c>
      <c r="Y536" s="496">
        <v>0</v>
      </c>
      <c r="Z536" s="496">
        <v>0</v>
      </c>
      <c r="AA536" s="496">
        <v>0</v>
      </c>
    </row>
    <row r="537" spans="1:27" ht="15" x14ac:dyDescent="0.2">
      <c r="A537" s="383" t="s">
        <v>132</v>
      </c>
      <c r="B537" s="496">
        <v>2020</v>
      </c>
      <c r="C537" s="496">
        <v>8</v>
      </c>
      <c r="D537" s="496">
        <v>202008</v>
      </c>
      <c r="E537" s="383" t="s">
        <v>112</v>
      </c>
      <c r="F537" s="383" t="s">
        <v>115</v>
      </c>
      <c r="G537" s="383" t="s">
        <v>13</v>
      </c>
      <c r="H537" s="383" t="s">
        <v>84</v>
      </c>
      <c r="I537" s="383" t="s">
        <v>27</v>
      </c>
      <c r="J537" s="383" t="s">
        <v>115</v>
      </c>
      <c r="K537" s="383" t="s">
        <v>172</v>
      </c>
      <c r="L537" s="383" t="s">
        <v>173</v>
      </c>
      <c r="M537" s="496">
        <v>96</v>
      </c>
      <c r="N537" s="383" t="s">
        <v>51</v>
      </c>
      <c r="O537" s="383" t="s">
        <v>115</v>
      </c>
      <c r="P537" s="383" t="s">
        <v>72</v>
      </c>
      <c r="Q537" s="497">
        <v>-2958.5</v>
      </c>
      <c r="R537" s="497">
        <v>-2958.5</v>
      </c>
      <c r="S537" s="497">
        <v>0</v>
      </c>
      <c r="T537" s="496">
        <v>0</v>
      </c>
      <c r="U537" s="496">
        <v>0</v>
      </c>
      <c r="V537" s="496">
        <v>0</v>
      </c>
      <c r="W537" s="496">
        <v>0</v>
      </c>
      <c r="X537" s="496">
        <v>0</v>
      </c>
      <c r="Y537" s="496">
        <v>0</v>
      </c>
      <c r="Z537" s="496">
        <v>0</v>
      </c>
      <c r="AA537" s="496">
        <v>0</v>
      </c>
    </row>
    <row r="538" spans="1:27" ht="15" x14ac:dyDescent="0.2">
      <c r="A538" s="383" t="s">
        <v>132</v>
      </c>
      <c r="B538" s="496">
        <v>2020</v>
      </c>
      <c r="C538" s="496">
        <v>8</v>
      </c>
      <c r="D538" s="496">
        <v>202008</v>
      </c>
      <c r="E538" s="383" t="s">
        <v>112</v>
      </c>
      <c r="F538" s="383" t="s">
        <v>115</v>
      </c>
      <c r="G538" s="383" t="s">
        <v>13</v>
      </c>
      <c r="H538" s="383" t="s">
        <v>84</v>
      </c>
      <c r="I538" s="383" t="s">
        <v>27</v>
      </c>
      <c r="J538" s="383" t="s">
        <v>115</v>
      </c>
      <c r="K538" s="383" t="s">
        <v>195</v>
      </c>
      <c r="L538" s="383" t="s">
        <v>196</v>
      </c>
      <c r="M538" s="496">
        <v>96</v>
      </c>
      <c r="N538" s="383" t="s">
        <v>51</v>
      </c>
      <c r="O538" s="383" t="s">
        <v>115</v>
      </c>
      <c r="P538" s="383" t="s">
        <v>72</v>
      </c>
      <c r="Q538" s="497">
        <v>3888.5</v>
      </c>
      <c r="R538" s="497">
        <v>3888.5</v>
      </c>
      <c r="S538" s="497">
        <v>0</v>
      </c>
      <c r="T538" s="496">
        <v>0</v>
      </c>
      <c r="U538" s="496">
        <v>0</v>
      </c>
      <c r="V538" s="496">
        <v>0</v>
      </c>
      <c r="W538" s="496">
        <v>0</v>
      </c>
      <c r="X538" s="496">
        <v>0</v>
      </c>
      <c r="Y538" s="496">
        <v>0</v>
      </c>
      <c r="Z538" s="496">
        <v>0</v>
      </c>
      <c r="AA538" s="496">
        <v>0</v>
      </c>
    </row>
    <row r="539" spans="1:27" ht="15" x14ac:dyDescent="0.2">
      <c r="A539" s="383" t="s">
        <v>132</v>
      </c>
      <c r="B539" s="496">
        <v>2020</v>
      </c>
      <c r="C539" s="496">
        <v>8</v>
      </c>
      <c r="D539" s="496">
        <v>202008</v>
      </c>
      <c r="E539" s="383" t="s">
        <v>112</v>
      </c>
      <c r="F539" s="383" t="s">
        <v>115</v>
      </c>
      <c r="G539" s="383" t="s">
        <v>13</v>
      </c>
      <c r="H539" s="383" t="s">
        <v>84</v>
      </c>
      <c r="I539" s="383" t="s">
        <v>28</v>
      </c>
      <c r="J539" s="383" t="s">
        <v>115</v>
      </c>
      <c r="K539" s="383" t="s">
        <v>124</v>
      </c>
      <c r="L539" s="383" t="s">
        <v>125</v>
      </c>
      <c r="M539" s="496">
        <v>100</v>
      </c>
      <c r="N539" s="383" t="s">
        <v>51</v>
      </c>
      <c r="O539" s="383" t="s">
        <v>115</v>
      </c>
      <c r="P539" s="383" t="s">
        <v>72</v>
      </c>
      <c r="Q539" s="497">
        <v>15237.206</v>
      </c>
      <c r="R539" s="497">
        <v>15237.206</v>
      </c>
      <c r="S539" s="497">
        <v>0</v>
      </c>
      <c r="T539" s="496">
        <v>0</v>
      </c>
      <c r="U539" s="496">
        <v>0</v>
      </c>
      <c r="V539" s="496">
        <v>0</v>
      </c>
      <c r="W539" s="496">
        <v>0</v>
      </c>
      <c r="X539" s="496">
        <v>0</v>
      </c>
      <c r="Y539" s="496">
        <v>0</v>
      </c>
      <c r="Z539" s="496">
        <v>0</v>
      </c>
      <c r="AA539" s="496">
        <v>0</v>
      </c>
    </row>
    <row r="540" spans="1:27" ht="15" x14ac:dyDescent="0.2">
      <c r="A540" s="383" t="s">
        <v>132</v>
      </c>
      <c r="B540" s="496">
        <v>2020</v>
      </c>
      <c r="C540" s="496">
        <v>8</v>
      </c>
      <c r="D540" s="496">
        <v>202008</v>
      </c>
      <c r="E540" s="383" t="s">
        <v>112</v>
      </c>
      <c r="F540" s="383" t="s">
        <v>115</v>
      </c>
      <c r="G540" s="383" t="s">
        <v>13</v>
      </c>
      <c r="H540" s="383" t="s">
        <v>84</v>
      </c>
      <c r="I540" s="383" t="s">
        <v>28</v>
      </c>
      <c r="J540" s="383" t="s">
        <v>115</v>
      </c>
      <c r="K540" s="383" t="s">
        <v>124</v>
      </c>
      <c r="L540" s="383" t="s">
        <v>125</v>
      </c>
      <c r="M540" s="496">
        <v>100</v>
      </c>
      <c r="N540" s="383" t="s">
        <v>51</v>
      </c>
      <c r="O540" s="383" t="s">
        <v>115</v>
      </c>
      <c r="P540" s="383" t="s">
        <v>73</v>
      </c>
      <c r="Q540" s="497">
        <v>783.75</v>
      </c>
      <c r="R540" s="497">
        <v>783.75</v>
      </c>
      <c r="S540" s="497">
        <v>0</v>
      </c>
      <c r="T540" s="496">
        <v>0</v>
      </c>
      <c r="U540" s="496">
        <v>0</v>
      </c>
      <c r="V540" s="496">
        <v>0</v>
      </c>
      <c r="W540" s="496">
        <v>0</v>
      </c>
      <c r="X540" s="496">
        <v>0</v>
      </c>
      <c r="Y540" s="496">
        <v>0</v>
      </c>
      <c r="Z540" s="496">
        <v>0</v>
      </c>
      <c r="AA540" s="496">
        <v>0</v>
      </c>
    </row>
    <row r="541" spans="1:27" ht="15" x14ac:dyDescent="0.2">
      <c r="A541" s="383" t="s">
        <v>132</v>
      </c>
      <c r="B541" s="496">
        <v>2020</v>
      </c>
      <c r="C541" s="496">
        <v>8</v>
      </c>
      <c r="D541" s="496">
        <v>202008</v>
      </c>
      <c r="E541" s="383" t="s">
        <v>112</v>
      </c>
      <c r="F541" s="383" t="s">
        <v>115</v>
      </c>
      <c r="G541" s="383" t="s">
        <v>13</v>
      </c>
      <c r="H541" s="383" t="s">
        <v>84</v>
      </c>
      <c r="I541" s="383" t="s">
        <v>28</v>
      </c>
      <c r="J541" s="383" t="s">
        <v>115</v>
      </c>
      <c r="K541" s="383" t="s">
        <v>124</v>
      </c>
      <c r="L541" s="383" t="s">
        <v>125</v>
      </c>
      <c r="M541" s="496">
        <v>100</v>
      </c>
      <c r="N541" s="383" t="s">
        <v>51</v>
      </c>
      <c r="O541" s="383" t="s">
        <v>115</v>
      </c>
      <c r="P541" s="383" t="s">
        <v>74</v>
      </c>
      <c r="Q541" s="497">
        <v>185855.86</v>
      </c>
      <c r="R541" s="497">
        <v>165102.17000000001</v>
      </c>
      <c r="S541" s="497">
        <v>20753.689999999999</v>
      </c>
      <c r="T541" s="496">
        <v>0</v>
      </c>
      <c r="U541" s="496">
        <v>0</v>
      </c>
      <c r="V541" s="496">
        <v>0</v>
      </c>
      <c r="W541" s="496">
        <v>0</v>
      </c>
      <c r="X541" s="496">
        <v>0</v>
      </c>
      <c r="Y541" s="496">
        <v>0</v>
      </c>
      <c r="Z541" s="496">
        <v>0</v>
      </c>
      <c r="AA541" s="496">
        <v>0</v>
      </c>
    </row>
    <row r="542" spans="1:27" ht="15" x14ac:dyDescent="0.2">
      <c r="A542" s="383" t="s">
        <v>132</v>
      </c>
      <c r="B542" s="496">
        <v>2020</v>
      </c>
      <c r="C542" s="496">
        <v>8</v>
      </c>
      <c r="D542" s="496">
        <v>202008</v>
      </c>
      <c r="E542" s="383" t="s">
        <v>112</v>
      </c>
      <c r="F542" s="383" t="s">
        <v>115</v>
      </c>
      <c r="G542" s="383" t="s">
        <v>13</v>
      </c>
      <c r="H542" s="383" t="s">
        <v>84</v>
      </c>
      <c r="I542" s="383" t="s">
        <v>29</v>
      </c>
      <c r="J542" s="383" t="s">
        <v>115</v>
      </c>
      <c r="K542" s="383" t="s">
        <v>156</v>
      </c>
      <c r="L542" s="383" t="s">
        <v>157</v>
      </c>
      <c r="M542" s="496">
        <v>100</v>
      </c>
      <c r="N542" s="383" t="s">
        <v>51</v>
      </c>
      <c r="O542" s="383" t="s">
        <v>115</v>
      </c>
      <c r="P542" s="383" t="s">
        <v>72</v>
      </c>
      <c r="Q542" s="497">
        <v>47297.207999999999</v>
      </c>
      <c r="R542" s="497">
        <v>47297.207999999999</v>
      </c>
      <c r="S542" s="497">
        <v>0</v>
      </c>
      <c r="T542" s="496">
        <v>0</v>
      </c>
      <c r="U542" s="496">
        <v>0</v>
      </c>
      <c r="V542" s="496">
        <v>0</v>
      </c>
      <c r="W542" s="496">
        <v>0</v>
      </c>
      <c r="X542" s="496">
        <v>0</v>
      </c>
      <c r="Y542" s="496">
        <v>0</v>
      </c>
      <c r="Z542" s="496">
        <v>0</v>
      </c>
      <c r="AA542" s="496">
        <v>0</v>
      </c>
    </row>
    <row r="543" spans="1:27" ht="15" x14ac:dyDescent="0.2">
      <c r="A543" s="383" t="s">
        <v>132</v>
      </c>
      <c r="B543" s="496">
        <v>2020</v>
      </c>
      <c r="C543" s="496">
        <v>8</v>
      </c>
      <c r="D543" s="496">
        <v>202008</v>
      </c>
      <c r="E543" s="383" t="s">
        <v>112</v>
      </c>
      <c r="F543" s="383" t="s">
        <v>115</v>
      </c>
      <c r="G543" s="383" t="s">
        <v>13</v>
      </c>
      <c r="H543" s="383" t="s">
        <v>84</v>
      </c>
      <c r="I543" s="383" t="s">
        <v>29</v>
      </c>
      <c r="J543" s="383" t="s">
        <v>115</v>
      </c>
      <c r="K543" s="383" t="s">
        <v>156</v>
      </c>
      <c r="L543" s="383" t="s">
        <v>157</v>
      </c>
      <c r="M543" s="496">
        <v>100</v>
      </c>
      <c r="N543" s="383" t="s">
        <v>51</v>
      </c>
      <c r="O543" s="383" t="s">
        <v>115</v>
      </c>
      <c r="P543" s="383" t="s">
        <v>74</v>
      </c>
      <c r="Q543" s="497">
        <v>12979.5</v>
      </c>
      <c r="R543" s="497">
        <v>12979.5</v>
      </c>
      <c r="S543" s="497">
        <v>0</v>
      </c>
      <c r="T543" s="496">
        <v>0</v>
      </c>
      <c r="U543" s="496">
        <v>0</v>
      </c>
      <c r="V543" s="496">
        <v>0</v>
      </c>
      <c r="W543" s="496">
        <v>0</v>
      </c>
      <c r="X543" s="496">
        <v>0</v>
      </c>
      <c r="Y543" s="496">
        <v>0</v>
      </c>
      <c r="Z543" s="496">
        <v>0</v>
      </c>
      <c r="AA543" s="496">
        <v>0</v>
      </c>
    </row>
    <row r="544" spans="1:27" ht="15" x14ac:dyDescent="0.2">
      <c r="A544" s="383" t="s">
        <v>132</v>
      </c>
      <c r="B544" s="496">
        <v>2020</v>
      </c>
      <c r="C544" s="496">
        <v>8</v>
      </c>
      <c r="D544" s="496">
        <v>202008</v>
      </c>
      <c r="E544" s="383" t="s">
        <v>112</v>
      </c>
      <c r="F544" s="383" t="s">
        <v>115</v>
      </c>
      <c r="G544" s="383" t="s">
        <v>32</v>
      </c>
      <c r="H544" s="383" t="s">
        <v>33</v>
      </c>
      <c r="I544" s="383" t="s">
        <v>34</v>
      </c>
      <c r="J544" s="383" t="s">
        <v>115</v>
      </c>
      <c r="K544" s="383" t="s">
        <v>126</v>
      </c>
      <c r="L544" s="383" t="s">
        <v>127</v>
      </c>
      <c r="M544" s="496">
        <v>100</v>
      </c>
      <c r="N544" s="383" t="s">
        <v>51</v>
      </c>
      <c r="O544" s="383" t="s">
        <v>115</v>
      </c>
      <c r="P544" s="383" t="s">
        <v>72</v>
      </c>
      <c r="Q544" s="497">
        <v>4336.5510000000004</v>
      </c>
      <c r="R544" s="497">
        <v>4336.5510000000004</v>
      </c>
      <c r="S544" s="497">
        <v>0</v>
      </c>
      <c r="T544" s="496">
        <v>0</v>
      </c>
      <c r="U544" s="496">
        <v>0</v>
      </c>
      <c r="V544" s="496">
        <v>0</v>
      </c>
      <c r="W544" s="496">
        <v>0</v>
      </c>
      <c r="X544" s="496">
        <v>0</v>
      </c>
      <c r="Y544" s="496">
        <v>0</v>
      </c>
      <c r="Z544" s="496">
        <v>0</v>
      </c>
      <c r="AA544" s="496">
        <v>0</v>
      </c>
    </row>
    <row r="545" spans="1:27" ht="15" x14ac:dyDescent="0.2">
      <c r="A545" s="383" t="s">
        <v>132</v>
      </c>
      <c r="B545" s="496">
        <v>2020</v>
      </c>
      <c r="C545" s="496">
        <v>8</v>
      </c>
      <c r="D545" s="496">
        <v>202008</v>
      </c>
      <c r="E545" s="383" t="s">
        <v>112</v>
      </c>
      <c r="F545" s="383" t="s">
        <v>115</v>
      </c>
      <c r="G545" s="383" t="s">
        <v>32</v>
      </c>
      <c r="H545" s="383" t="s">
        <v>33</v>
      </c>
      <c r="I545" s="383" t="s">
        <v>34</v>
      </c>
      <c r="J545" s="383" t="s">
        <v>115</v>
      </c>
      <c r="K545" s="383" t="s">
        <v>176</v>
      </c>
      <c r="L545" s="383" t="s">
        <v>177</v>
      </c>
      <c r="M545" s="496">
        <v>100</v>
      </c>
      <c r="N545" s="383" t="s">
        <v>51</v>
      </c>
      <c r="O545" s="383" t="s">
        <v>115</v>
      </c>
      <c r="P545" s="383" t="s">
        <v>72</v>
      </c>
      <c r="Q545" s="497">
        <v>4716.4679999999998</v>
      </c>
      <c r="R545" s="497">
        <v>4716.4679999999998</v>
      </c>
      <c r="S545" s="497">
        <v>0</v>
      </c>
      <c r="T545" s="496">
        <v>0</v>
      </c>
      <c r="U545" s="496">
        <v>0</v>
      </c>
      <c r="V545" s="496">
        <v>0</v>
      </c>
      <c r="W545" s="496">
        <v>0</v>
      </c>
      <c r="X545" s="496">
        <v>0</v>
      </c>
      <c r="Y545" s="496">
        <v>0</v>
      </c>
      <c r="Z545" s="496">
        <v>0</v>
      </c>
      <c r="AA545" s="496">
        <v>0</v>
      </c>
    </row>
    <row r="546" spans="1:27" ht="15" x14ac:dyDescent="0.2">
      <c r="A546" s="383" t="s">
        <v>132</v>
      </c>
      <c r="B546" s="496">
        <v>2020</v>
      </c>
      <c r="C546" s="496">
        <v>8</v>
      </c>
      <c r="D546" s="496">
        <v>202008</v>
      </c>
      <c r="E546" s="383" t="s">
        <v>112</v>
      </c>
      <c r="F546" s="383" t="s">
        <v>115</v>
      </c>
      <c r="G546" s="383" t="s">
        <v>32</v>
      </c>
      <c r="H546" s="383" t="s">
        <v>33</v>
      </c>
      <c r="I546" s="383" t="s">
        <v>34</v>
      </c>
      <c r="J546" s="383" t="s">
        <v>115</v>
      </c>
      <c r="K546" s="383" t="s">
        <v>176</v>
      </c>
      <c r="L546" s="383" t="s">
        <v>177</v>
      </c>
      <c r="M546" s="496">
        <v>100</v>
      </c>
      <c r="N546" s="383" t="s">
        <v>51</v>
      </c>
      <c r="O546" s="383" t="s">
        <v>115</v>
      </c>
      <c r="P546" s="383" t="s">
        <v>74</v>
      </c>
      <c r="Q546" s="497">
        <v>293448</v>
      </c>
      <c r="R546" s="497">
        <v>293448</v>
      </c>
      <c r="S546" s="497">
        <v>0</v>
      </c>
      <c r="T546" s="496">
        <v>0</v>
      </c>
      <c r="U546" s="496">
        <v>0</v>
      </c>
      <c r="V546" s="496">
        <v>0</v>
      </c>
      <c r="W546" s="496">
        <v>0</v>
      </c>
      <c r="X546" s="496">
        <v>0</v>
      </c>
      <c r="Y546" s="496">
        <v>0</v>
      </c>
      <c r="Z546" s="496">
        <v>0</v>
      </c>
      <c r="AA546" s="496">
        <v>0</v>
      </c>
    </row>
    <row r="547" spans="1:27" ht="15" x14ac:dyDescent="0.2">
      <c r="A547" s="383" t="s">
        <v>132</v>
      </c>
      <c r="B547" s="496">
        <v>2020</v>
      </c>
      <c r="C547" s="496">
        <v>8</v>
      </c>
      <c r="D547" s="496">
        <v>202008</v>
      </c>
      <c r="E547" s="383" t="s">
        <v>112</v>
      </c>
      <c r="F547" s="383" t="s">
        <v>115</v>
      </c>
      <c r="G547" s="383" t="s">
        <v>32</v>
      </c>
      <c r="H547" s="383" t="s">
        <v>33</v>
      </c>
      <c r="I547" s="383" t="s">
        <v>34</v>
      </c>
      <c r="J547" s="383" t="s">
        <v>115</v>
      </c>
      <c r="K547" s="383" t="s">
        <v>178</v>
      </c>
      <c r="L547" s="383" t="s">
        <v>179</v>
      </c>
      <c r="M547" s="496">
        <v>100</v>
      </c>
      <c r="N547" s="383" t="s">
        <v>51</v>
      </c>
      <c r="O547" s="383" t="s">
        <v>115</v>
      </c>
      <c r="P547" s="383" t="s">
        <v>74</v>
      </c>
      <c r="Q547" s="497">
        <v>208</v>
      </c>
      <c r="R547" s="497">
        <v>208</v>
      </c>
      <c r="S547" s="497">
        <v>0</v>
      </c>
      <c r="T547" s="496">
        <v>0</v>
      </c>
      <c r="U547" s="496">
        <v>0</v>
      </c>
      <c r="V547" s="496">
        <v>0</v>
      </c>
      <c r="W547" s="496">
        <v>0</v>
      </c>
      <c r="X547" s="496">
        <v>0</v>
      </c>
      <c r="Y547" s="496">
        <v>0</v>
      </c>
      <c r="Z547" s="496">
        <v>0</v>
      </c>
      <c r="AA547" s="496">
        <v>0</v>
      </c>
    </row>
    <row r="548" spans="1:27" ht="15" x14ac:dyDescent="0.2">
      <c r="A548" s="383" t="s">
        <v>132</v>
      </c>
      <c r="B548" s="496">
        <v>2020</v>
      </c>
      <c r="C548" s="496">
        <v>8</v>
      </c>
      <c r="D548" s="496">
        <v>202008</v>
      </c>
      <c r="E548" s="383" t="s">
        <v>112</v>
      </c>
      <c r="F548" s="383" t="s">
        <v>115</v>
      </c>
      <c r="G548" s="383" t="s">
        <v>32</v>
      </c>
      <c r="H548" s="383" t="s">
        <v>33</v>
      </c>
      <c r="I548" s="383" t="s">
        <v>36</v>
      </c>
      <c r="J548" s="383" t="s">
        <v>115</v>
      </c>
      <c r="K548" s="383" t="s">
        <v>113</v>
      </c>
      <c r="L548" s="383" t="s">
        <v>114</v>
      </c>
      <c r="M548" s="496">
        <v>100</v>
      </c>
      <c r="N548" s="383" t="s">
        <v>51</v>
      </c>
      <c r="O548" s="383" t="s">
        <v>115</v>
      </c>
      <c r="P548" s="383" t="s">
        <v>72</v>
      </c>
      <c r="Q548" s="497">
        <v>-888.65499999999997</v>
      </c>
      <c r="R548" s="497">
        <v>-888.65499999999997</v>
      </c>
      <c r="S548" s="497">
        <v>0</v>
      </c>
      <c r="T548" s="496">
        <v>0</v>
      </c>
      <c r="U548" s="496">
        <v>0</v>
      </c>
      <c r="V548" s="496">
        <v>0</v>
      </c>
      <c r="W548" s="496">
        <v>0</v>
      </c>
      <c r="X548" s="496">
        <v>0</v>
      </c>
      <c r="Y548" s="496">
        <v>0</v>
      </c>
      <c r="Z548" s="496">
        <v>0</v>
      </c>
      <c r="AA548" s="496">
        <v>0</v>
      </c>
    </row>
    <row r="549" spans="1:27" ht="15" x14ac:dyDescent="0.2">
      <c r="A549" s="383" t="s">
        <v>132</v>
      </c>
      <c r="B549" s="496">
        <v>2020</v>
      </c>
      <c r="C549" s="496">
        <v>8</v>
      </c>
      <c r="D549" s="496">
        <v>202008</v>
      </c>
      <c r="E549" s="383" t="s">
        <v>112</v>
      </c>
      <c r="F549" s="383" t="s">
        <v>115</v>
      </c>
      <c r="G549" s="383" t="s">
        <v>39</v>
      </c>
      <c r="H549" s="383" t="s">
        <v>40</v>
      </c>
      <c r="I549" s="383" t="s">
        <v>41</v>
      </c>
      <c r="J549" s="383" t="s">
        <v>180</v>
      </c>
      <c r="K549" s="383" t="s">
        <v>181</v>
      </c>
      <c r="L549" s="383" t="s">
        <v>182</v>
      </c>
      <c r="M549" s="496">
        <v>95</v>
      </c>
      <c r="N549" s="383" t="s">
        <v>51</v>
      </c>
      <c r="O549" s="383" t="s">
        <v>115</v>
      </c>
      <c r="P549" s="383" t="s">
        <v>72</v>
      </c>
      <c r="Q549" s="497">
        <v>-182.41</v>
      </c>
      <c r="R549" s="497">
        <v>-182.41</v>
      </c>
      <c r="S549" s="497">
        <v>0</v>
      </c>
      <c r="T549" s="496">
        <v>0</v>
      </c>
      <c r="U549" s="496">
        <v>0</v>
      </c>
      <c r="V549" s="496">
        <v>0</v>
      </c>
      <c r="W549" s="496">
        <v>0</v>
      </c>
      <c r="X549" s="496">
        <v>0</v>
      </c>
      <c r="Y549" s="496">
        <v>0</v>
      </c>
      <c r="Z549" s="496">
        <v>0</v>
      </c>
      <c r="AA549" s="496">
        <v>0</v>
      </c>
    </row>
    <row r="550" spans="1:27" ht="15" x14ac:dyDescent="0.2">
      <c r="A550" s="383" t="s">
        <v>132</v>
      </c>
      <c r="B550" s="496">
        <v>2020</v>
      </c>
      <c r="C550" s="496">
        <v>8</v>
      </c>
      <c r="D550" s="496">
        <v>202008</v>
      </c>
      <c r="E550" s="383" t="s">
        <v>112</v>
      </c>
      <c r="F550" s="383" t="s">
        <v>115</v>
      </c>
      <c r="G550" s="383" t="s">
        <v>39</v>
      </c>
      <c r="H550" s="383" t="s">
        <v>40</v>
      </c>
      <c r="I550" s="383" t="s">
        <v>41</v>
      </c>
      <c r="J550" s="383" t="s">
        <v>183</v>
      </c>
      <c r="K550" s="383" t="s">
        <v>184</v>
      </c>
      <c r="L550" s="383" t="s">
        <v>185</v>
      </c>
      <c r="M550" s="496">
        <v>95</v>
      </c>
      <c r="N550" s="383" t="s">
        <v>51</v>
      </c>
      <c r="O550" s="383" t="s">
        <v>115</v>
      </c>
      <c r="P550" s="383" t="s">
        <v>74</v>
      </c>
      <c r="Q550" s="497">
        <v>7600</v>
      </c>
      <c r="R550" s="497">
        <v>7600</v>
      </c>
      <c r="S550" s="497">
        <v>0</v>
      </c>
      <c r="T550" s="496">
        <v>0</v>
      </c>
      <c r="U550" s="496">
        <v>0</v>
      </c>
      <c r="V550" s="496">
        <v>0</v>
      </c>
      <c r="W550" s="496">
        <v>0</v>
      </c>
      <c r="X550" s="496">
        <v>0</v>
      </c>
      <c r="Y550" s="496">
        <v>0</v>
      </c>
      <c r="Z550" s="496">
        <v>0</v>
      </c>
      <c r="AA550" s="496">
        <v>0</v>
      </c>
    </row>
    <row r="551" spans="1:27" ht="15" x14ac:dyDescent="0.2">
      <c r="A551" s="383" t="s">
        <v>132</v>
      </c>
      <c r="B551" s="496">
        <v>2020</v>
      </c>
      <c r="C551" s="496">
        <v>8</v>
      </c>
      <c r="D551" s="496">
        <v>202008</v>
      </c>
      <c r="E551" s="383" t="s">
        <v>112</v>
      </c>
      <c r="F551" s="383" t="s">
        <v>115</v>
      </c>
      <c r="G551" s="383" t="s">
        <v>39</v>
      </c>
      <c r="H551" s="383" t="s">
        <v>40</v>
      </c>
      <c r="I551" s="383" t="s">
        <v>41</v>
      </c>
      <c r="J551" s="383" t="s">
        <v>186</v>
      </c>
      <c r="K551" s="383" t="s">
        <v>187</v>
      </c>
      <c r="L551" s="383" t="s">
        <v>188</v>
      </c>
      <c r="M551" s="496">
        <v>95</v>
      </c>
      <c r="N551" s="383" t="s">
        <v>51</v>
      </c>
      <c r="O551" s="383" t="s">
        <v>115</v>
      </c>
      <c r="P551" s="383" t="s">
        <v>72</v>
      </c>
      <c r="Q551" s="497">
        <v>2768.6819999999998</v>
      </c>
      <c r="R551" s="497">
        <v>2768.6819999999998</v>
      </c>
      <c r="S551" s="497">
        <v>0</v>
      </c>
      <c r="T551" s="496">
        <v>0</v>
      </c>
      <c r="U551" s="496">
        <v>0</v>
      </c>
      <c r="V551" s="496">
        <v>0</v>
      </c>
      <c r="W551" s="496">
        <v>0</v>
      </c>
      <c r="X551" s="496">
        <v>0</v>
      </c>
      <c r="Y551" s="496">
        <v>0</v>
      </c>
      <c r="Z551" s="496">
        <v>0</v>
      </c>
      <c r="AA551" s="496">
        <v>0</v>
      </c>
    </row>
    <row r="552" spans="1:27" ht="15" x14ac:dyDescent="0.2">
      <c r="A552" s="383" t="s">
        <v>132</v>
      </c>
      <c r="B552" s="496">
        <v>2020</v>
      </c>
      <c r="C552" s="496">
        <v>8</v>
      </c>
      <c r="D552" s="496">
        <v>202008</v>
      </c>
      <c r="E552" s="383" t="s">
        <v>112</v>
      </c>
      <c r="F552" s="383" t="s">
        <v>115</v>
      </c>
      <c r="G552" s="383" t="s">
        <v>39</v>
      </c>
      <c r="H552" s="383" t="s">
        <v>40</v>
      </c>
      <c r="I552" s="383" t="s">
        <v>41</v>
      </c>
      <c r="J552" s="383" t="s">
        <v>186</v>
      </c>
      <c r="K552" s="383" t="s">
        <v>187</v>
      </c>
      <c r="L552" s="383" t="s">
        <v>188</v>
      </c>
      <c r="M552" s="496">
        <v>95</v>
      </c>
      <c r="N552" s="383" t="s">
        <v>51</v>
      </c>
      <c r="O552" s="383" t="s">
        <v>115</v>
      </c>
      <c r="P552" s="383" t="s">
        <v>73</v>
      </c>
      <c r="Q552" s="497">
        <v>5767</v>
      </c>
      <c r="R552" s="497">
        <v>5783.5</v>
      </c>
      <c r="S552" s="497">
        <v>-16.5</v>
      </c>
      <c r="T552" s="496">
        <v>0</v>
      </c>
      <c r="U552" s="496">
        <v>0</v>
      </c>
      <c r="V552" s="496">
        <v>0</v>
      </c>
      <c r="W552" s="496">
        <v>0</v>
      </c>
      <c r="X552" s="496">
        <v>0</v>
      </c>
      <c r="Y552" s="496">
        <v>0</v>
      </c>
      <c r="Z552" s="496">
        <v>0</v>
      </c>
      <c r="AA552" s="496">
        <v>0</v>
      </c>
    </row>
    <row r="553" spans="1:27" ht="15" x14ac:dyDescent="0.2">
      <c r="A553" s="383" t="s">
        <v>132</v>
      </c>
      <c r="B553" s="496">
        <v>2020</v>
      </c>
      <c r="C553" s="496">
        <v>8</v>
      </c>
      <c r="D553" s="496">
        <v>202008</v>
      </c>
      <c r="E553" s="383" t="s">
        <v>112</v>
      </c>
      <c r="F553" s="383" t="s">
        <v>115</v>
      </c>
      <c r="G553" s="383" t="s">
        <v>39</v>
      </c>
      <c r="H553" s="383" t="s">
        <v>40</v>
      </c>
      <c r="I553" s="383" t="s">
        <v>41</v>
      </c>
      <c r="J553" s="383" t="s">
        <v>189</v>
      </c>
      <c r="K553" s="383" t="s">
        <v>161</v>
      </c>
      <c r="L553" s="383" t="s">
        <v>162</v>
      </c>
      <c r="M553" s="496">
        <v>95</v>
      </c>
      <c r="N553" s="383" t="s">
        <v>51</v>
      </c>
      <c r="O553" s="383" t="s">
        <v>115</v>
      </c>
      <c r="P553" s="383" t="s">
        <v>72</v>
      </c>
      <c r="Q553" s="497">
        <v>292.32400000000001</v>
      </c>
      <c r="R553" s="497">
        <v>292.32400000000001</v>
      </c>
      <c r="S553" s="497">
        <v>0</v>
      </c>
      <c r="T553" s="496">
        <v>0</v>
      </c>
      <c r="U553" s="496">
        <v>0</v>
      </c>
      <c r="V553" s="496">
        <v>0</v>
      </c>
      <c r="W553" s="496">
        <v>0</v>
      </c>
      <c r="X553" s="496">
        <v>0</v>
      </c>
      <c r="Y553" s="496">
        <v>0</v>
      </c>
      <c r="Z553" s="496">
        <v>0</v>
      </c>
      <c r="AA553" s="496">
        <v>0</v>
      </c>
    </row>
    <row r="554" spans="1:27" ht="15" x14ac:dyDescent="0.2">
      <c r="A554" s="383" t="s">
        <v>132</v>
      </c>
      <c r="B554" s="496">
        <v>2020</v>
      </c>
      <c r="C554" s="496">
        <v>8</v>
      </c>
      <c r="D554" s="496">
        <v>202008</v>
      </c>
      <c r="E554" s="383" t="s">
        <v>112</v>
      </c>
      <c r="F554" s="383" t="s">
        <v>115</v>
      </c>
      <c r="G554" s="383" t="s">
        <v>39</v>
      </c>
      <c r="H554" s="383" t="s">
        <v>40</v>
      </c>
      <c r="I554" s="383" t="s">
        <v>41</v>
      </c>
      <c r="J554" s="383" t="s">
        <v>115</v>
      </c>
      <c r="K554" s="383" t="s">
        <v>190</v>
      </c>
      <c r="L554" s="383" t="s">
        <v>191</v>
      </c>
      <c r="M554" s="496">
        <v>95</v>
      </c>
      <c r="N554" s="383" t="s">
        <v>51</v>
      </c>
      <c r="O554" s="383" t="s">
        <v>115</v>
      </c>
      <c r="P554" s="383" t="s">
        <v>72</v>
      </c>
      <c r="Q554" s="497">
        <v>63000.894</v>
      </c>
      <c r="R554" s="497">
        <v>60520.983999999997</v>
      </c>
      <c r="S554" s="497">
        <v>2479.91</v>
      </c>
      <c r="T554" s="496">
        <v>0</v>
      </c>
      <c r="U554" s="496">
        <v>0</v>
      </c>
      <c r="V554" s="496">
        <v>0</v>
      </c>
      <c r="W554" s="496">
        <v>0</v>
      </c>
      <c r="X554" s="496">
        <v>0</v>
      </c>
      <c r="Y554" s="496">
        <v>0</v>
      </c>
      <c r="Z554" s="496">
        <v>0</v>
      </c>
      <c r="AA554" s="496">
        <v>0</v>
      </c>
    </row>
    <row r="555" spans="1:27" ht="15" x14ac:dyDescent="0.2">
      <c r="A555" s="383" t="s">
        <v>132</v>
      </c>
      <c r="B555" s="496">
        <v>2020</v>
      </c>
      <c r="C555" s="496">
        <v>8</v>
      </c>
      <c r="D555" s="496">
        <v>202008</v>
      </c>
      <c r="E555" s="383" t="s">
        <v>112</v>
      </c>
      <c r="F555" s="383" t="s">
        <v>115</v>
      </c>
      <c r="G555" s="383" t="s">
        <v>39</v>
      </c>
      <c r="H555" s="383" t="s">
        <v>40</v>
      </c>
      <c r="I555" s="383" t="s">
        <v>44</v>
      </c>
      <c r="J555" s="383" t="s">
        <v>115</v>
      </c>
      <c r="K555" s="383" t="s">
        <v>165</v>
      </c>
      <c r="L555" s="383" t="s">
        <v>166</v>
      </c>
      <c r="M555" s="496">
        <v>93</v>
      </c>
      <c r="N555" s="383" t="s">
        <v>51</v>
      </c>
      <c r="O555" s="383" t="s">
        <v>115</v>
      </c>
      <c r="P555" s="383" t="s">
        <v>71</v>
      </c>
      <c r="Q555" s="497">
        <v>10303.236000000001</v>
      </c>
      <c r="R555" s="497">
        <v>9672.5679999999993</v>
      </c>
      <c r="S555" s="497">
        <v>630.66</v>
      </c>
      <c r="T555" s="496">
        <v>0</v>
      </c>
      <c r="U555" s="496">
        <v>0</v>
      </c>
      <c r="V555" s="496">
        <v>0</v>
      </c>
      <c r="W555" s="496">
        <v>0</v>
      </c>
      <c r="X555" s="496">
        <v>0</v>
      </c>
      <c r="Y555" s="496">
        <v>0</v>
      </c>
      <c r="Z555" s="496">
        <v>0</v>
      </c>
      <c r="AA555" s="496">
        <v>0</v>
      </c>
    </row>
    <row r="556" spans="1:27" ht="15" x14ac:dyDescent="0.2">
      <c r="A556" s="383" t="s">
        <v>132</v>
      </c>
      <c r="B556" s="496">
        <v>2020</v>
      </c>
      <c r="C556" s="496">
        <v>8</v>
      </c>
      <c r="D556" s="496">
        <v>202008</v>
      </c>
      <c r="E556" s="383" t="s">
        <v>112</v>
      </c>
      <c r="F556" s="383" t="s">
        <v>115</v>
      </c>
      <c r="G556" s="383" t="s">
        <v>39</v>
      </c>
      <c r="H556" s="383" t="s">
        <v>40</v>
      </c>
      <c r="I556" s="383" t="s">
        <v>44</v>
      </c>
      <c r="J556" s="383" t="s">
        <v>115</v>
      </c>
      <c r="K556" s="383" t="s">
        <v>165</v>
      </c>
      <c r="L556" s="383" t="s">
        <v>166</v>
      </c>
      <c r="M556" s="496">
        <v>93</v>
      </c>
      <c r="N556" s="383" t="s">
        <v>51</v>
      </c>
      <c r="O556" s="383" t="s">
        <v>115</v>
      </c>
      <c r="P556" s="383" t="s">
        <v>72</v>
      </c>
      <c r="Q556" s="497">
        <v>11520.39</v>
      </c>
      <c r="R556" s="497">
        <v>8083.14</v>
      </c>
      <c r="S556" s="497">
        <v>3437.25</v>
      </c>
      <c r="T556" s="496">
        <v>0</v>
      </c>
      <c r="U556" s="496">
        <v>0</v>
      </c>
      <c r="V556" s="496">
        <v>0</v>
      </c>
      <c r="W556" s="496">
        <v>0</v>
      </c>
      <c r="X556" s="496">
        <v>0</v>
      </c>
      <c r="Y556" s="496">
        <v>0</v>
      </c>
      <c r="Z556" s="496">
        <v>0</v>
      </c>
      <c r="AA556" s="496">
        <v>0</v>
      </c>
    </row>
    <row r="557" spans="1:27" ht="15" x14ac:dyDescent="0.2">
      <c r="A557" s="383" t="s">
        <v>132</v>
      </c>
      <c r="B557" s="496">
        <v>2020</v>
      </c>
      <c r="C557" s="496">
        <v>8</v>
      </c>
      <c r="D557" s="496">
        <v>202008</v>
      </c>
      <c r="E557" s="383" t="s">
        <v>112</v>
      </c>
      <c r="F557" s="383" t="s">
        <v>115</v>
      </c>
      <c r="G557" s="383" t="s">
        <v>39</v>
      </c>
      <c r="H557" s="383" t="s">
        <v>40</v>
      </c>
      <c r="I557" s="383" t="s">
        <v>45</v>
      </c>
      <c r="J557" s="383" t="s">
        <v>115</v>
      </c>
      <c r="K557" s="383" t="s">
        <v>167</v>
      </c>
      <c r="L557" s="383" t="s">
        <v>168</v>
      </c>
      <c r="M557" s="496">
        <v>93</v>
      </c>
      <c r="N557" s="383" t="s">
        <v>51</v>
      </c>
      <c r="O557" s="383" t="s">
        <v>115</v>
      </c>
      <c r="P557" s="383" t="s">
        <v>72</v>
      </c>
      <c r="Q557" s="497">
        <v>801.26800000000003</v>
      </c>
      <c r="R557" s="497">
        <v>745.16</v>
      </c>
      <c r="S557" s="497">
        <v>56.1</v>
      </c>
      <c r="T557" s="496">
        <v>0</v>
      </c>
      <c r="U557" s="496">
        <v>0</v>
      </c>
      <c r="V557" s="496">
        <v>0</v>
      </c>
      <c r="W557" s="496">
        <v>0</v>
      </c>
      <c r="X557" s="496">
        <v>0</v>
      </c>
      <c r="Y557" s="496">
        <v>0</v>
      </c>
      <c r="Z557" s="496">
        <v>0</v>
      </c>
      <c r="AA557" s="496">
        <v>0</v>
      </c>
    </row>
    <row r="558" spans="1:27" ht="15" x14ac:dyDescent="0.2">
      <c r="A558" s="383" t="s">
        <v>132</v>
      </c>
      <c r="B558" s="496">
        <v>2020</v>
      </c>
      <c r="C558" s="496">
        <v>9</v>
      </c>
      <c r="D558" s="496">
        <v>202009</v>
      </c>
      <c r="E558" s="383" t="s">
        <v>112</v>
      </c>
      <c r="F558" s="383" t="s">
        <v>115</v>
      </c>
      <c r="G558" s="383" t="s">
        <v>13</v>
      </c>
      <c r="H558" s="383" t="s">
        <v>83</v>
      </c>
      <c r="I558" s="383" t="s">
        <v>15</v>
      </c>
      <c r="J558" s="383" t="s">
        <v>115</v>
      </c>
      <c r="K558" s="383" t="s">
        <v>118</v>
      </c>
      <c r="L558" s="383" t="s">
        <v>119</v>
      </c>
      <c r="M558" s="496">
        <v>78</v>
      </c>
      <c r="N558" s="383" t="s">
        <v>51</v>
      </c>
      <c r="O558" s="383" t="s">
        <v>115</v>
      </c>
      <c r="P558" s="383" t="s">
        <v>72</v>
      </c>
      <c r="Q558" s="497">
        <v>4008.6309999999999</v>
      </c>
      <c r="R558" s="497">
        <v>3851.7310000000002</v>
      </c>
      <c r="S558" s="497">
        <v>156.9</v>
      </c>
      <c r="T558" s="496">
        <v>0</v>
      </c>
      <c r="U558" s="496">
        <v>0</v>
      </c>
      <c r="V558" s="496">
        <v>0</v>
      </c>
      <c r="W558" s="496">
        <v>0</v>
      </c>
      <c r="X558" s="496">
        <v>0</v>
      </c>
      <c r="Y558" s="496">
        <v>0</v>
      </c>
      <c r="Z558" s="496">
        <v>0</v>
      </c>
      <c r="AA558" s="496">
        <v>0</v>
      </c>
    </row>
    <row r="559" spans="1:27" ht="15" x14ac:dyDescent="0.2">
      <c r="A559" s="383" t="s">
        <v>132</v>
      </c>
      <c r="B559" s="496">
        <v>2020</v>
      </c>
      <c r="C559" s="496">
        <v>9</v>
      </c>
      <c r="D559" s="496">
        <v>202009</v>
      </c>
      <c r="E559" s="383" t="s">
        <v>112</v>
      </c>
      <c r="F559" s="383" t="s">
        <v>115</v>
      </c>
      <c r="G559" s="383" t="s">
        <v>13</v>
      </c>
      <c r="H559" s="383" t="s">
        <v>83</v>
      </c>
      <c r="I559" s="383" t="s">
        <v>15</v>
      </c>
      <c r="J559" s="383" t="s">
        <v>115</v>
      </c>
      <c r="K559" s="383" t="s">
        <v>118</v>
      </c>
      <c r="L559" s="383" t="s">
        <v>119</v>
      </c>
      <c r="M559" s="496">
        <v>78</v>
      </c>
      <c r="N559" s="383" t="s">
        <v>51</v>
      </c>
      <c r="O559" s="383" t="s">
        <v>115</v>
      </c>
      <c r="P559" s="383" t="s">
        <v>73</v>
      </c>
      <c r="Q559" s="497">
        <v>87470.18</v>
      </c>
      <c r="R559" s="497">
        <v>87470.18</v>
      </c>
      <c r="S559" s="497">
        <v>0</v>
      </c>
      <c r="T559" s="496">
        <v>0</v>
      </c>
      <c r="U559" s="496">
        <v>0</v>
      </c>
      <c r="V559" s="496">
        <v>0</v>
      </c>
      <c r="W559" s="496">
        <v>0</v>
      </c>
      <c r="X559" s="496">
        <v>0</v>
      </c>
      <c r="Y559" s="496">
        <v>0</v>
      </c>
      <c r="Z559" s="496">
        <v>0</v>
      </c>
      <c r="AA559" s="496">
        <v>0</v>
      </c>
    </row>
    <row r="560" spans="1:27" ht="15" x14ac:dyDescent="0.2">
      <c r="A560" s="383" t="s">
        <v>132</v>
      </c>
      <c r="B560" s="496">
        <v>2020</v>
      </c>
      <c r="C560" s="496">
        <v>9</v>
      </c>
      <c r="D560" s="496">
        <v>202009</v>
      </c>
      <c r="E560" s="383" t="s">
        <v>112</v>
      </c>
      <c r="F560" s="383" t="s">
        <v>115</v>
      </c>
      <c r="G560" s="383" t="s">
        <v>13</v>
      </c>
      <c r="H560" s="383" t="s">
        <v>83</v>
      </c>
      <c r="I560" s="383" t="s">
        <v>15</v>
      </c>
      <c r="J560" s="383" t="s">
        <v>115</v>
      </c>
      <c r="K560" s="383" t="s">
        <v>118</v>
      </c>
      <c r="L560" s="383" t="s">
        <v>119</v>
      </c>
      <c r="M560" s="496">
        <v>78</v>
      </c>
      <c r="N560" s="383" t="s">
        <v>51</v>
      </c>
      <c r="O560" s="383" t="s">
        <v>115</v>
      </c>
      <c r="P560" s="383" t="s">
        <v>74</v>
      </c>
      <c r="Q560" s="497">
        <v>631518.27</v>
      </c>
      <c r="R560" s="497">
        <v>485130.37</v>
      </c>
      <c r="S560" s="497">
        <v>146387.91</v>
      </c>
      <c r="T560" s="496">
        <v>0</v>
      </c>
      <c r="U560" s="496">
        <v>0</v>
      </c>
      <c r="V560" s="496">
        <v>0</v>
      </c>
      <c r="W560" s="496">
        <v>0</v>
      </c>
      <c r="X560" s="496">
        <v>0</v>
      </c>
      <c r="Y560" s="496">
        <v>0</v>
      </c>
      <c r="Z560" s="496">
        <v>0</v>
      </c>
      <c r="AA560" s="496">
        <v>0</v>
      </c>
    </row>
    <row r="561" spans="1:27" ht="15" x14ac:dyDescent="0.2">
      <c r="A561" s="383" t="s">
        <v>132</v>
      </c>
      <c r="B561" s="496">
        <v>2020</v>
      </c>
      <c r="C561" s="496">
        <v>9</v>
      </c>
      <c r="D561" s="496">
        <v>202009</v>
      </c>
      <c r="E561" s="383" t="s">
        <v>112</v>
      </c>
      <c r="F561" s="383" t="s">
        <v>115</v>
      </c>
      <c r="G561" s="383" t="s">
        <v>13</v>
      </c>
      <c r="H561" s="383" t="s">
        <v>83</v>
      </c>
      <c r="I561" s="383" t="s">
        <v>15</v>
      </c>
      <c r="J561" s="383" t="s">
        <v>115</v>
      </c>
      <c r="K561" s="383" t="s">
        <v>118</v>
      </c>
      <c r="L561" s="383" t="s">
        <v>119</v>
      </c>
      <c r="M561" s="496">
        <v>78</v>
      </c>
      <c r="N561" s="383" t="s">
        <v>51</v>
      </c>
      <c r="O561" s="383" t="s">
        <v>115</v>
      </c>
      <c r="P561" s="383" t="s">
        <v>77</v>
      </c>
      <c r="Q561" s="497">
        <v>2161.41</v>
      </c>
      <c r="R561" s="497">
        <v>2161.41</v>
      </c>
      <c r="S561" s="497">
        <v>0</v>
      </c>
      <c r="T561" s="496">
        <v>0</v>
      </c>
      <c r="U561" s="496">
        <v>0</v>
      </c>
      <c r="V561" s="496">
        <v>0</v>
      </c>
      <c r="W561" s="496">
        <v>0</v>
      </c>
      <c r="X561" s="496">
        <v>0</v>
      </c>
      <c r="Y561" s="496">
        <v>0</v>
      </c>
      <c r="Z561" s="496">
        <v>0</v>
      </c>
      <c r="AA561" s="496">
        <v>0</v>
      </c>
    </row>
    <row r="562" spans="1:27" ht="15" x14ac:dyDescent="0.2">
      <c r="A562" s="383" t="s">
        <v>132</v>
      </c>
      <c r="B562" s="496">
        <v>2020</v>
      </c>
      <c r="C562" s="496">
        <v>9</v>
      </c>
      <c r="D562" s="496">
        <v>202009</v>
      </c>
      <c r="E562" s="383" t="s">
        <v>112</v>
      </c>
      <c r="F562" s="383" t="s">
        <v>115</v>
      </c>
      <c r="G562" s="383" t="s">
        <v>13</v>
      </c>
      <c r="H562" s="383" t="s">
        <v>83</v>
      </c>
      <c r="I562" s="383" t="s">
        <v>16</v>
      </c>
      <c r="J562" s="383" t="s">
        <v>115</v>
      </c>
      <c r="K562" s="383" t="s">
        <v>138</v>
      </c>
      <c r="L562" s="383" t="s">
        <v>139</v>
      </c>
      <c r="M562" s="496">
        <v>90</v>
      </c>
      <c r="N562" s="383" t="s">
        <v>51</v>
      </c>
      <c r="O562" s="383" t="s">
        <v>115</v>
      </c>
      <c r="P562" s="383" t="s">
        <v>72</v>
      </c>
      <c r="Q562" s="497">
        <v>6665.6350000000002</v>
      </c>
      <c r="R562" s="497">
        <v>6293.9650000000001</v>
      </c>
      <c r="S562" s="497">
        <v>371.67</v>
      </c>
      <c r="T562" s="496">
        <v>0</v>
      </c>
      <c r="U562" s="496">
        <v>0</v>
      </c>
      <c r="V562" s="496">
        <v>0</v>
      </c>
      <c r="W562" s="496">
        <v>0</v>
      </c>
      <c r="X562" s="496">
        <v>0</v>
      </c>
      <c r="Y562" s="496">
        <v>0</v>
      </c>
      <c r="Z562" s="496">
        <v>0</v>
      </c>
      <c r="AA562" s="496">
        <v>0</v>
      </c>
    </row>
    <row r="563" spans="1:27" ht="15" x14ac:dyDescent="0.2">
      <c r="A563" s="383" t="s">
        <v>132</v>
      </c>
      <c r="B563" s="496">
        <v>2020</v>
      </c>
      <c r="C563" s="496">
        <v>9</v>
      </c>
      <c r="D563" s="496">
        <v>202009</v>
      </c>
      <c r="E563" s="383" t="s">
        <v>112</v>
      </c>
      <c r="F563" s="383" t="s">
        <v>115</v>
      </c>
      <c r="G563" s="383" t="s">
        <v>13</v>
      </c>
      <c r="H563" s="383" t="s">
        <v>83</v>
      </c>
      <c r="I563" s="383" t="s">
        <v>17</v>
      </c>
      <c r="J563" s="383" t="s">
        <v>115</v>
      </c>
      <c r="K563" s="383" t="s">
        <v>140</v>
      </c>
      <c r="L563" s="383" t="s">
        <v>141</v>
      </c>
      <c r="M563" s="496">
        <v>100</v>
      </c>
      <c r="N563" s="383" t="s">
        <v>51</v>
      </c>
      <c r="O563" s="383" t="s">
        <v>115</v>
      </c>
      <c r="P563" s="383" t="s">
        <v>72</v>
      </c>
      <c r="Q563" s="497">
        <v>19737.599999999999</v>
      </c>
      <c r="R563" s="497">
        <v>19737.599999999999</v>
      </c>
      <c r="S563" s="497">
        <v>0</v>
      </c>
      <c r="T563" s="496">
        <v>0</v>
      </c>
      <c r="U563" s="496">
        <v>0</v>
      </c>
      <c r="V563" s="496">
        <v>0</v>
      </c>
      <c r="W563" s="496">
        <v>0</v>
      </c>
      <c r="X563" s="496">
        <v>0</v>
      </c>
      <c r="Y563" s="496">
        <v>0</v>
      </c>
      <c r="Z563" s="496">
        <v>0</v>
      </c>
      <c r="AA563" s="496">
        <v>0</v>
      </c>
    </row>
    <row r="564" spans="1:27" ht="15" x14ac:dyDescent="0.2">
      <c r="A564" s="383" t="s">
        <v>132</v>
      </c>
      <c r="B564" s="496">
        <v>2020</v>
      </c>
      <c r="C564" s="496">
        <v>9</v>
      </c>
      <c r="D564" s="496">
        <v>202009</v>
      </c>
      <c r="E564" s="383" t="s">
        <v>112</v>
      </c>
      <c r="F564" s="383" t="s">
        <v>115</v>
      </c>
      <c r="G564" s="383" t="s">
        <v>13</v>
      </c>
      <c r="H564" s="383" t="s">
        <v>83</v>
      </c>
      <c r="I564" s="383" t="s">
        <v>17</v>
      </c>
      <c r="J564" s="383" t="s">
        <v>115</v>
      </c>
      <c r="K564" s="383" t="s">
        <v>140</v>
      </c>
      <c r="L564" s="383" t="s">
        <v>141</v>
      </c>
      <c r="M564" s="496">
        <v>100</v>
      </c>
      <c r="N564" s="383" t="s">
        <v>51</v>
      </c>
      <c r="O564" s="383" t="s">
        <v>115</v>
      </c>
      <c r="P564" s="383" t="s">
        <v>73</v>
      </c>
      <c r="Q564" s="497">
        <v>0</v>
      </c>
      <c r="R564" s="497">
        <v>0</v>
      </c>
      <c r="S564" s="497">
        <v>0</v>
      </c>
      <c r="T564" s="496">
        <v>0</v>
      </c>
      <c r="U564" s="496">
        <v>0</v>
      </c>
      <c r="V564" s="496">
        <v>0</v>
      </c>
      <c r="W564" s="496">
        <v>0</v>
      </c>
      <c r="X564" s="496">
        <v>0</v>
      </c>
      <c r="Y564" s="496">
        <v>0</v>
      </c>
      <c r="Z564" s="496">
        <v>0</v>
      </c>
      <c r="AA564" s="496">
        <v>0</v>
      </c>
    </row>
    <row r="565" spans="1:27" ht="15" x14ac:dyDescent="0.2">
      <c r="A565" s="383" t="s">
        <v>132</v>
      </c>
      <c r="B565" s="496">
        <v>2020</v>
      </c>
      <c r="C565" s="496">
        <v>9</v>
      </c>
      <c r="D565" s="496">
        <v>202009</v>
      </c>
      <c r="E565" s="383" t="s">
        <v>112</v>
      </c>
      <c r="F565" s="383" t="s">
        <v>115</v>
      </c>
      <c r="G565" s="383" t="s">
        <v>13</v>
      </c>
      <c r="H565" s="383" t="s">
        <v>83</v>
      </c>
      <c r="I565" s="383" t="s">
        <v>17</v>
      </c>
      <c r="J565" s="383" t="s">
        <v>115</v>
      </c>
      <c r="K565" s="383" t="s">
        <v>140</v>
      </c>
      <c r="L565" s="383" t="s">
        <v>141</v>
      </c>
      <c r="M565" s="496">
        <v>100</v>
      </c>
      <c r="N565" s="383" t="s">
        <v>51</v>
      </c>
      <c r="O565" s="383" t="s">
        <v>115</v>
      </c>
      <c r="P565" s="383" t="s">
        <v>76</v>
      </c>
      <c r="Q565" s="497">
        <v>51527</v>
      </c>
      <c r="R565" s="497">
        <v>51527</v>
      </c>
      <c r="S565" s="497">
        <v>0</v>
      </c>
      <c r="T565" s="496">
        <v>0</v>
      </c>
      <c r="U565" s="496">
        <v>0</v>
      </c>
      <c r="V565" s="496">
        <v>0</v>
      </c>
      <c r="W565" s="496">
        <v>0</v>
      </c>
      <c r="X565" s="496">
        <v>0</v>
      </c>
      <c r="Y565" s="496">
        <v>0</v>
      </c>
      <c r="Z565" s="496">
        <v>0</v>
      </c>
      <c r="AA565" s="496">
        <v>0</v>
      </c>
    </row>
    <row r="566" spans="1:27" ht="15" x14ac:dyDescent="0.2">
      <c r="A566" s="383" t="s">
        <v>132</v>
      </c>
      <c r="B566" s="496">
        <v>2020</v>
      </c>
      <c r="C566" s="496">
        <v>9</v>
      </c>
      <c r="D566" s="496">
        <v>202009</v>
      </c>
      <c r="E566" s="383" t="s">
        <v>112</v>
      </c>
      <c r="F566" s="383" t="s">
        <v>115</v>
      </c>
      <c r="G566" s="383" t="s">
        <v>13</v>
      </c>
      <c r="H566" s="383" t="s">
        <v>83</v>
      </c>
      <c r="I566" s="383" t="s">
        <v>17</v>
      </c>
      <c r="J566" s="383" t="s">
        <v>115</v>
      </c>
      <c r="K566" s="383" t="s">
        <v>140</v>
      </c>
      <c r="L566" s="383" t="s">
        <v>141</v>
      </c>
      <c r="M566" s="496">
        <v>100</v>
      </c>
      <c r="N566" s="383" t="s">
        <v>51</v>
      </c>
      <c r="O566" s="383" t="s">
        <v>115</v>
      </c>
      <c r="P566" s="383" t="s">
        <v>77</v>
      </c>
      <c r="Q566" s="497">
        <v>12969</v>
      </c>
      <c r="R566" s="497">
        <v>12969</v>
      </c>
      <c r="S566" s="497">
        <v>0</v>
      </c>
      <c r="T566" s="496">
        <v>0</v>
      </c>
      <c r="U566" s="496">
        <v>0</v>
      </c>
      <c r="V566" s="496">
        <v>0</v>
      </c>
      <c r="W566" s="496">
        <v>0</v>
      </c>
      <c r="X566" s="496">
        <v>0</v>
      </c>
      <c r="Y566" s="496">
        <v>0</v>
      </c>
      <c r="Z566" s="496">
        <v>0</v>
      </c>
      <c r="AA566" s="496">
        <v>0</v>
      </c>
    </row>
    <row r="567" spans="1:27" ht="15" x14ac:dyDescent="0.2">
      <c r="A567" s="383" t="s">
        <v>132</v>
      </c>
      <c r="B567" s="496">
        <v>2020</v>
      </c>
      <c r="C567" s="496">
        <v>9</v>
      </c>
      <c r="D567" s="496">
        <v>202009</v>
      </c>
      <c r="E567" s="383" t="s">
        <v>112</v>
      </c>
      <c r="F567" s="383" t="s">
        <v>115</v>
      </c>
      <c r="G567" s="383" t="s">
        <v>13</v>
      </c>
      <c r="H567" s="383" t="s">
        <v>83</v>
      </c>
      <c r="I567" s="383" t="s">
        <v>18</v>
      </c>
      <c r="J567" s="383" t="s">
        <v>115</v>
      </c>
      <c r="K567" s="383" t="s">
        <v>142</v>
      </c>
      <c r="L567" s="383" t="s">
        <v>143</v>
      </c>
      <c r="M567" s="496">
        <v>100</v>
      </c>
      <c r="N567" s="383" t="s">
        <v>51</v>
      </c>
      <c r="O567" s="383" t="s">
        <v>115</v>
      </c>
      <c r="P567" s="383" t="s">
        <v>72</v>
      </c>
      <c r="Q567" s="497">
        <v>144.79</v>
      </c>
      <c r="R567" s="497">
        <v>144.79</v>
      </c>
      <c r="S567" s="497">
        <v>0</v>
      </c>
      <c r="T567" s="496">
        <v>0</v>
      </c>
      <c r="U567" s="496">
        <v>0</v>
      </c>
      <c r="V567" s="496">
        <v>0</v>
      </c>
      <c r="W567" s="496">
        <v>0</v>
      </c>
      <c r="X567" s="496">
        <v>0</v>
      </c>
      <c r="Y567" s="496">
        <v>0</v>
      </c>
      <c r="Z567" s="496">
        <v>0</v>
      </c>
      <c r="AA567" s="496">
        <v>0</v>
      </c>
    </row>
    <row r="568" spans="1:27" ht="15" x14ac:dyDescent="0.2">
      <c r="A568" s="383" t="s">
        <v>132</v>
      </c>
      <c r="B568" s="496">
        <v>2020</v>
      </c>
      <c r="C568" s="496">
        <v>9</v>
      </c>
      <c r="D568" s="496">
        <v>202009</v>
      </c>
      <c r="E568" s="383" t="s">
        <v>112</v>
      </c>
      <c r="F568" s="383" t="s">
        <v>115</v>
      </c>
      <c r="G568" s="383" t="s">
        <v>13</v>
      </c>
      <c r="H568" s="383" t="s">
        <v>83</v>
      </c>
      <c r="I568" s="383" t="s">
        <v>18</v>
      </c>
      <c r="J568" s="383" t="s">
        <v>115</v>
      </c>
      <c r="K568" s="383" t="s">
        <v>142</v>
      </c>
      <c r="L568" s="383" t="s">
        <v>143</v>
      </c>
      <c r="M568" s="496">
        <v>100</v>
      </c>
      <c r="N568" s="383" t="s">
        <v>51</v>
      </c>
      <c r="O568" s="383" t="s">
        <v>115</v>
      </c>
      <c r="P568" s="383" t="s">
        <v>74</v>
      </c>
      <c r="Q568" s="497">
        <v>12572.5</v>
      </c>
      <c r="R568" s="497">
        <v>12572.5</v>
      </c>
      <c r="S568" s="497">
        <v>0</v>
      </c>
      <c r="T568" s="496">
        <v>0</v>
      </c>
      <c r="U568" s="496">
        <v>0</v>
      </c>
      <c r="V568" s="496">
        <v>0</v>
      </c>
      <c r="W568" s="496">
        <v>0</v>
      </c>
      <c r="X568" s="496">
        <v>0</v>
      </c>
      <c r="Y568" s="496">
        <v>0</v>
      </c>
      <c r="Z568" s="496">
        <v>0</v>
      </c>
      <c r="AA568" s="496">
        <v>0</v>
      </c>
    </row>
    <row r="569" spans="1:27" ht="15" x14ac:dyDescent="0.2">
      <c r="A569" s="383" t="s">
        <v>132</v>
      </c>
      <c r="B569" s="496">
        <v>2020</v>
      </c>
      <c r="C569" s="496">
        <v>9</v>
      </c>
      <c r="D569" s="496">
        <v>202009</v>
      </c>
      <c r="E569" s="383" t="s">
        <v>112</v>
      </c>
      <c r="F569" s="383" t="s">
        <v>115</v>
      </c>
      <c r="G569" s="383" t="s">
        <v>13</v>
      </c>
      <c r="H569" s="383" t="s">
        <v>83</v>
      </c>
      <c r="I569" s="383" t="s">
        <v>18</v>
      </c>
      <c r="J569" s="383" t="s">
        <v>115</v>
      </c>
      <c r="K569" s="383" t="s">
        <v>142</v>
      </c>
      <c r="L569" s="383" t="s">
        <v>143</v>
      </c>
      <c r="M569" s="496">
        <v>100</v>
      </c>
      <c r="N569" s="383" t="s">
        <v>51</v>
      </c>
      <c r="O569" s="383" t="s">
        <v>115</v>
      </c>
      <c r="P569" s="383" t="s">
        <v>76</v>
      </c>
      <c r="Q569" s="497">
        <v>24214.1</v>
      </c>
      <c r="R569" s="497">
        <v>24214.1</v>
      </c>
      <c r="S569" s="497">
        <v>0</v>
      </c>
      <c r="T569" s="496">
        <v>0</v>
      </c>
      <c r="U569" s="496">
        <v>0</v>
      </c>
      <c r="V569" s="496">
        <v>0</v>
      </c>
      <c r="W569" s="496">
        <v>0</v>
      </c>
      <c r="X569" s="496">
        <v>0</v>
      </c>
      <c r="Y569" s="496">
        <v>0</v>
      </c>
      <c r="Z569" s="496">
        <v>0</v>
      </c>
      <c r="AA569" s="496">
        <v>0</v>
      </c>
    </row>
    <row r="570" spans="1:27" ht="15" x14ac:dyDescent="0.2">
      <c r="A570" s="383" t="s">
        <v>132</v>
      </c>
      <c r="B570" s="496">
        <v>2020</v>
      </c>
      <c r="C570" s="496">
        <v>9</v>
      </c>
      <c r="D570" s="496">
        <v>202009</v>
      </c>
      <c r="E570" s="383" t="s">
        <v>112</v>
      </c>
      <c r="F570" s="383" t="s">
        <v>115</v>
      </c>
      <c r="G570" s="383" t="s">
        <v>13</v>
      </c>
      <c r="H570" s="383" t="s">
        <v>83</v>
      </c>
      <c r="I570" s="383" t="s">
        <v>19</v>
      </c>
      <c r="J570" s="383" t="s">
        <v>169</v>
      </c>
      <c r="K570" s="383" t="s">
        <v>144</v>
      </c>
      <c r="L570" s="383" t="s">
        <v>145</v>
      </c>
      <c r="M570" s="496">
        <v>95</v>
      </c>
      <c r="N570" s="383" t="s">
        <v>51</v>
      </c>
      <c r="O570" s="383" t="s">
        <v>115</v>
      </c>
      <c r="P570" s="383" t="s">
        <v>72</v>
      </c>
      <c r="Q570" s="497">
        <v>110961.55499999999</v>
      </c>
      <c r="R570" s="497">
        <v>104573.395</v>
      </c>
      <c r="S570" s="497">
        <v>6388.16</v>
      </c>
      <c r="T570" s="496">
        <v>0</v>
      </c>
      <c r="U570" s="496">
        <v>0</v>
      </c>
      <c r="V570" s="496">
        <v>0</v>
      </c>
      <c r="W570" s="496">
        <v>0</v>
      </c>
      <c r="X570" s="496">
        <v>0</v>
      </c>
      <c r="Y570" s="496">
        <v>0</v>
      </c>
      <c r="Z570" s="496">
        <v>0</v>
      </c>
      <c r="AA570" s="496">
        <v>0</v>
      </c>
    </row>
    <row r="571" spans="1:27" ht="15" x14ac:dyDescent="0.2">
      <c r="A571" s="383" t="s">
        <v>132</v>
      </c>
      <c r="B571" s="496">
        <v>2020</v>
      </c>
      <c r="C571" s="496">
        <v>9</v>
      </c>
      <c r="D571" s="496">
        <v>202009</v>
      </c>
      <c r="E571" s="383" t="s">
        <v>112</v>
      </c>
      <c r="F571" s="383" t="s">
        <v>115</v>
      </c>
      <c r="G571" s="383" t="s">
        <v>13</v>
      </c>
      <c r="H571" s="383" t="s">
        <v>83</v>
      </c>
      <c r="I571" s="383" t="s">
        <v>20</v>
      </c>
      <c r="J571" s="383" t="s">
        <v>115</v>
      </c>
      <c r="K571" s="383" t="s">
        <v>146</v>
      </c>
      <c r="L571" s="383" t="s">
        <v>147</v>
      </c>
      <c r="M571" s="496">
        <v>14</v>
      </c>
      <c r="N571" s="383" t="s">
        <v>51</v>
      </c>
      <c r="O571" s="383" t="s">
        <v>115</v>
      </c>
      <c r="P571" s="383" t="s">
        <v>72</v>
      </c>
      <c r="Q571" s="497">
        <v>1839.414</v>
      </c>
      <c r="R571" s="497">
        <v>1683.624</v>
      </c>
      <c r="S571" s="497">
        <v>155.79</v>
      </c>
      <c r="T571" s="496">
        <v>0</v>
      </c>
      <c r="U571" s="496">
        <v>0</v>
      </c>
      <c r="V571" s="496">
        <v>0</v>
      </c>
      <c r="W571" s="496">
        <v>0</v>
      </c>
      <c r="X571" s="496">
        <v>0</v>
      </c>
      <c r="Y571" s="496">
        <v>0</v>
      </c>
      <c r="Z571" s="496">
        <v>0</v>
      </c>
      <c r="AA571" s="496">
        <v>0</v>
      </c>
    </row>
    <row r="572" spans="1:27" ht="15" x14ac:dyDescent="0.2">
      <c r="A572" s="383" t="s">
        <v>132</v>
      </c>
      <c r="B572" s="496">
        <v>2020</v>
      </c>
      <c r="C572" s="496">
        <v>9</v>
      </c>
      <c r="D572" s="496">
        <v>202009</v>
      </c>
      <c r="E572" s="383" t="s">
        <v>112</v>
      </c>
      <c r="F572" s="383" t="s">
        <v>115</v>
      </c>
      <c r="G572" s="383" t="s">
        <v>13</v>
      </c>
      <c r="H572" s="383" t="s">
        <v>83</v>
      </c>
      <c r="I572" s="383" t="s">
        <v>21</v>
      </c>
      <c r="J572" s="383" t="s">
        <v>115</v>
      </c>
      <c r="K572" s="383" t="s">
        <v>148</v>
      </c>
      <c r="L572" s="383" t="s">
        <v>149</v>
      </c>
      <c r="M572" s="496">
        <v>88</v>
      </c>
      <c r="N572" s="383" t="s">
        <v>51</v>
      </c>
      <c r="O572" s="383" t="s">
        <v>115</v>
      </c>
      <c r="P572" s="383" t="s">
        <v>72</v>
      </c>
      <c r="Q572" s="497">
        <v>18574.73</v>
      </c>
      <c r="R572" s="497">
        <v>20069.23</v>
      </c>
      <c r="S572" s="497">
        <v>-1494.5</v>
      </c>
      <c r="T572" s="496">
        <v>0</v>
      </c>
      <c r="U572" s="496">
        <v>0</v>
      </c>
      <c r="V572" s="496">
        <v>0</v>
      </c>
      <c r="W572" s="496">
        <v>0</v>
      </c>
      <c r="X572" s="496">
        <v>0</v>
      </c>
      <c r="Y572" s="496">
        <v>0</v>
      </c>
      <c r="Z572" s="496">
        <v>0</v>
      </c>
      <c r="AA572" s="496">
        <v>0</v>
      </c>
    </row>
    <row r="573" spans="1:27" ht="15" x14ac:dyDescent="0.2">
      <c r="A573" s="383" t="s">
        <v>132</v>
      </c>
      <c r="B573" s="496">
        <v>2020</v>
      </c>
      <c r="C573" s="496">
        <v>9</v>
      </c>
      <c r="D573" s="496">
        <v>202009</v>
      </c>
      <c r="E573" s="383" t="s">
        <v>112</v>
      </c>
      <c r="F573" s="383" t="s">
        <v>115</v>
      </c>
      <c r="G573" s="383" t="s">
        <v>13</v>
      </c>
      <c r="H573" s="383" t="s">
        <v>83</v>
      </c>
      <c r="I573" s="383" t="s">
        <v>22</v>
      </c>
      <c r="J573" s="383" t="s">
        <v>115</v>
      </c>
      <c r="K573" s="383" t="s">
        <v>150</v>
      </c>
      <c r="L573" s="383" t="s">
        <v>151</v>
      </c>
      <c r="M573" s="496">
        <v>68</v>
      </c>
      <c r="N573" s="383" t="s">
        <v>51</v>
      </c>
      <c r="O573" s="383" t="s">
        <v>115</v>
      </c>
      <c r="P573" s="383" t="s">
        <v>72</v>
      </c>
      <c r="Q573" s="497">
        <v>-45.5</v>
      </c>
      <c r="R573" s="497">
        <v>-45.5</v>
      </c>
      <c r="S573" s="497">
        <v>0</v>
      </c>
      <c r="T573" s="496">
        <v>0</v>
      </c>
      <c r="U573" s="496">
        <v>0</v>
      </c>
      <c r="V573" s="496">
        <v>0</v>
      </c>
      <c r="W573" s="496">
        <v>0</v>
      </c>
      <c r="X573" s="496">
        <v>0</v>
      </c>
      <c r="Y573" s="496">
        <v>0</v>
      </c>
      <c r="Z573" s="496">
        <v>0</v>
      </c>
      <c r="AA573" s="496">
        <v>0</v>
      </c>
    </row>
    <row r="574" spans="1:27" ht="15" x14ac:dyDescent="0.2">
      <c r="A574" s="383" t="s">
        <v>132</v>
      </c>
      <c r="B574" s="496">
        <v>2020</v>
      </c>
      <c r="C574" s="496">
        <v>9</v>
      </c>
      <c r="D574" s="496">
        <v>202009</v>
      </c>
      <c r="E574" s="383" t="s">
        <v>112</v>
      </c>
      <c r="F574" s="383" t="s">
        <v>115</v>
      </c>
      <c r="G574" s="383" t="s">
        <v>13</v>
      </c>
      <c r="H574" s="383" t="s">
        <v>84</v>
      </c>
      <c r="I574" s="383" t="s">
        <v>25</v>
      </c>
      <c r="J574" s="383" t="s">
        <v>115</v>
      </c>
      <c r="K574" s="383" t="s">
        <v>152</v>
      </c>
      <c r="L574" s="383" t="s">
        <v>153</v>
      </c>
      <c r="M574" s="496">
        <v>95</v>
      </c>
      <c r="N574" s="383" t="s">
        <v>51</v>
      </c>
      <c r="O574" s="383" t="s">
        <v>115</v>
      </c>
      <c r="P574" s="383" t="s">
        <v>72</v>
      </c>
      <c r="Q574" s="497">
        <v>4127.6279999999997</v>
      </c>
      <c r="R574" s="497">
        <v>4127.6279999999997</v>
      </c>
      <c r="S574" s="497">
        <v>0</v>
      </c>
      <c r="T574" s="496">
        <v>0</v>
      </c>
      <c r="U574" s="496">
        <v>0</v>
      </c>
      <c r="V574" s="496">
        <v>0</v>
      </c>
      <c r="W574" s="496">
        <v>0</v>
      </c>
      <c r="X574" s="496">
        <v>0</v>
      </c>
      <c r="Y574" s="496">
        <v>0</v>
      </c>
      <c r="Z574" s="496">
        <v>0</v>
      </c>
      <c r="AA574" s="496">
        <v>0</v>
      </c>
    </row>
    <row r="575" spans="1:27" ht="15" x14ac:dyDescent="0.2">
      <c r="A575" s="383" t="s">
        <v>132</v>
      </c>
      <c r="B575" s="496">
        <v>2020</v>
      </c>
      <c r="C575" s="496">
        <v>9</v>
      </c>
      <c r="D575" s="496">
        <v>202009</v>
      </c>
      <c r="E575" s="383" t="s">
        <v>112</v>
      </c>
      <c r="F575" s="383" t="s">
        <v>115</v>
      </c>
      <c r="G575" s="383" t="s">
        <v>13</v>
      </c>
      <c r="H575" s="383" t="s">
        <v>84</v>
      </c>
      <c r="I575" s="383" t="s">
        <v>25</v>
      </c>
      <c r="J575" s="383" t="s">
        <v>115</v>
      </c>
      <c r="K575" s="383" t="s">
        <v>152</v>
      </c>
      <c r="L575" s="383" t="s">
        <v>153</v>
      </c>
      <c r="M575" s="496">
        <v>95</v>
      </c>
      <c r="N575" s="383" t="s">
        <v>51</v>
      </c>
      <c r="O575" s="383" t="s">
        <v>115</v>
      </c>
      <c r="P575" s="383" t="s">
        <v>74</v>
      </c>
      <c r="Q575" s="497">
        <v>240679.78</v>
      </c>
      <c r="R575" s="497">
        <v>236919.78</v>
      </c>
      <c r="S575" s="497">
        <v>3760</v>
      </c>
      <c r="T575" s="496">
        <v>0</v>
      </c>
      <c r="U575" s="496">
        <v>0</v>
      </c>
      <c r="V575" s="496">
        <v>0</v>
      </c>
      <c r="W575" s="496">
        <v>0</v>
      </c>
      <c r="X575" s="496">
        <v>0</v>
      </c>
      <c r="Y575" s="496">
        <v>0</v>
      </c>
      <c r="Z575" s="496">
        <v>0</v>
      </c>
      <c r="AA575" s="496">
        <v>0</v>
      </c>
    </row>
    <row r="576" spans="1:27" ht="15" x14ac:dyDescent="0.2">
      <c r="A576" s="383" t="s">
        <v>132</v>
      </c>
      <c r="B576" s="496">
        <v>2020</v>
      </c>
      <c r="C576" s="496">
        <v>9</v>
      </c>
      <c r="D576" s="496">
        <v>202009</v>
      </c>
      <c r="E576" s="383" t="s">
        <v>112</v>
      </c>
      <c r="F576" s="383" t="s">
        <v>115</v>
      </c>
      <c r="G576" s="383" t="s">
        <v>13</v>
      </c>
      <c r="H576" s="383" t="s">
        <v>84</v>
      </c>
      <c r="I576" s="383" t="s">
        <v>25</v>
      </c>
      <c r="J576" s="383" t="s">
        <v>115</v>
      </c>
      <c r="K576" s="383" t="s">
        <v>152</v>
      </c>
      <c r="L576" s="383" t="s">
        <v>153</v>
      </c>
      <c r="M576" s="496">
        <v>95</v>
      </c>
      <c r="N576" s="383" t="s">
        <v>51</v>
      </c>
      <c r="O576" s="383" t="s">
        <v>115</v>
      </c>
      <c r="P576" s="383" t="s">
        <v>77</v>
      </c>
      <c r="Q576" s="497">
        <v>798.34</v>
      </c>
      <c r="R576" s="497">
        <v>798.34</v>
      </c>
      <c r="S576" s="497">
        <v>0</v>
      </c>
      <c r="T576" s="496">
        <v>0</v>
      </c>
      <c r="U576" s="496">
        <v>0</v>
      </c>
      <c r="V576" s="496">
        <v>0</v>
      </c>
      <c r="W576" s="496">
        <v>0</v>
      </c>
      <c r="X576" s="496">
        <v>0</v>
      </c>
      <c r="Y576" s="496">
        <v>0</v>
      </c>
      <c r="Z576" s="496">
        <v>0</v>
      </c>
      <c r="AA576" s="496">
        <v>0</v>
      </c>
    </row>
    <row r="577" spans="1:27" ht="15" x14ac:dyDescent="0.2">
      <c r="A577" s="383" t="s">
        <v>132</v>
      </c>
      <c r="B577" s="496">
        <v>2020</v>
      </c>
      <c r="C577" s="496">
        <v>9</v>
      </c>
      <c r="D577" s="496">
        <v>202009</v>
      </c>
      <c r="E577" s="383" t="s">
        <v>112</v>
      </c>
      <c r="F577" s="383" t="s">
        <v>115</v>
      </c>
      <c r="G577" s="383" t="s">
        <v>13</v>
      </c>
      <c r="H577" s="383" t="s">
        <v>84</v>
      </c>
      <c r="I577" s="383" t="s">
        <v>25</v>
      </c>
      <c r="J577" s="383" t="s">
        <v>115</v>
      </c>
      <c r="K577" s="383" t="s">
        <v>170</v>
      </c>
      <c r="L577" s="383" t="s">
        <v>171</v>
      </c>
      <c r="M577" s="496">
        <v>95</v>
      </c>
      <c r="N577" s="383" t="s">
        <v>51</v>
      </c>
      <c r="O577" s="383" t="s">
        <v>115</v>
      </c>
      <c r="P577" s="383" t="s">
        <v>72</v>
      </c>
      <c r="Q577" s="497">
        <v>449.58300000000003</v>
      </c>
      <c r="R577" s="497">
        <v>449.58300000000003</v>
      </c>
      <c r="S577" s="497">
        <v>0</v>
      </c>
      <c r="T577" s="496">
        <v>0</v>
      </c>
      <c r="U577" s="496">
        <v>0</v>
      </c>
      <c r="V577" s="496">
        <v>0</v>
      </c>
      <c r="W577" s="496">
        <v>0</v>
      </c>
      <c r="X577" s="496">
        <v>0</v>
      </c>
      <c r="Y577" s="496">
        <v>0</v>
      </c>
      <c r="Z577" s="496">
        <v>0</v>
      </c>
      <c r="AA577" s="496">
        <v>0</v>
      </c>
    </row>
    <row r="578" spans="1:27" ht="15" x14ac:dyDescent="0.2">
      <c r="A578" s="383" t="s">
        <v>132</v>
      </c>
      <c r="B578" s="496">
        <v>2020</v>
      </c>
      <c r="C578" s="496">
        <v>9</v>
      </c>
      <c r="D578" s="496">
        <v>202009</v>
      </c>
      <c r="E578" s="383" t="s">
        <v>112</v>
      </c>
      <c r="F578" s="383" t="s">
        <v>115</v>
      </c>
      <c r="G578" s="383" t="s">
        <v>13</v>
      </c>
      <c r="H578" s="383" t="s">
        <v>84</v>
      </c>
      <c r="I578" s="383" t="s">
        <v>26</v>
      </c>
      <c r="J578" s="383" t="s">
        <v>115</v>
      </c>
      <c r="K578" s="383" t="s">
        <v>154</v>
      </c>
      <c r="L578" s="383" t="s">
        <v>155</v>
      </c>
      <c r="M578" s="496">
        <v>100</v>
      </c>
      <c r="N578" s="383" t="s">
        <v>51</v>
      </c>
      <c r="O578" s="383" t="s">
        <v>115</v>
      </c>
      <c r="P578" s="383" t="s">
        <v>72</v>
      </c>
      <c r="Q578" s="497">
        <v>459.10500000000002</v>
      </c>
      <c r="R578" s="497">
        <v>459.10500000000002</v>
      </c>
      <c r="S578" s="497">
        <v>0</v>
      </c>
      <c r="T578" s="496">
        <v>0</v>
      </c>
      <c r="U578" s="496">
        <v>0</v>
      </c>
      <c r="V578" s="496">
        <v>0</v>
      </c>
      <c r="W578" s="496">
        <v>0</v>
      </c>
      <c r="X578" s="496">
        <v>0</v>
      </c>
      <c r="Y578" s="496">
        <v>0</v>
      </c>
      <c r="Z578" s="496">
        <v>0</v>
      </c>
      <c r="AA578" s="496">
        <v>0</v>
      </c>
    </row>
    <row r="579" spans="1:27" ht="15" x14ac:dyDescent="0.2">
      <c r="A579" s="383" t="s">
        <v>132</v>
      </c>
      <c r="B579" s="496">
        <v>2020</v>
      </c>
      <c r="C579" s="496">
        <v>9</v>
      </c>
      <c r="D579" s="496">
        <v>202009</v>
      </c>
      <c r="E579" s="383" t="s">
        <v>112</v>
      </c>
      <c r="F579" s="383" t="s">
        <v>115</v>
      </c>
      <c r="G579" s="383" t="s">
        <v>13</v>
      </c>
      <c r="H579" s="383" t="s">
        <v>84</v>
      </c>
      <c r="I579" s="383" t="s">
        <v>26</v>
      </c>
      <c r="J579" s="383" t="s">
        <v>115</v>
      </c>
      <c r="K579" s="383" t="s">
        <v>154</v>
      </c>
      <c r="L579" s="383" t="s">
        <v>155</v>
      </c>
      <c r="M579" s="496">
        <v>100</v>
      </c>
      <c r="N579" s="383" t="s">
        <v>51</v>
      </c>
      <c r="O579" s="383" t="s">
        <v>115</v>
      </c>
      <c r="P579" s="383" t="s">
        <v>76</v>
      </c>
      <c r="Q579" s="497">
        <v>34937.599999999999</v>
      </c>
      <c r="R579" s="497">
        <v>34937.599999999999</v>
      </c>
      <c r="S579" s="497">
        <v>0</v>
      </c>
      <c r="T579" s="496">
        <v>0</v>
      </c>
      <c r="U579" s="496">
        <v>0</v>
      </c>
      <c r="V579" s="496">
        <v>0</v>
      </c>
      <c r="W579" s="496">
        <v>0</v>
      </c>
      <c r="X579" s="496">
        <v>0</v>
      </c>
      <c r="Y579" s="496">
        <v>0</v>
      </c>
      <c r="Z579" s="496">
        <v>0</v>
      </c>
      <c r="AA579" s="496">
        <v>0</v>
      </c>
    </row>
    <row r="580" spans="1:27" ht="15" x14ac:dyDescent="0.2">
      <c r="A580" s="383" t="s">
        <v>132</v>
      </c>
      <c r="B580" s="496">
        <v>2020</v>
      </c>
      <c r="C580" s="496">
        <v>9</v>
      </c>
      <c r="D580" s="496">
        <v>202009</v>
      </c>
      <c r="E580" s="383" t="s">
        <v>112</v>
      </c>
      <c r="F580" s="383" t="s">
        <v>115</v>
      </c>
      <c r="G580" s="383" t="s">
        <v>13</v>
      </c>
      <c r="H580" s="383" t="s">
        <v>84</v>
      </c>
      <c r="I580" s="383" t="s">
        <v>27</v>
      </c>
      <c r="J580" s="383" t="s">
        <v>115</v>
      </c>
      <c r="K580" s="383" t="s">
        <v>122</v>
      </c>
      <c r="L580" s="383" t="s">
        <v>123</v>
      </c>
      <c r="M580" s="496">
        <v>96</v>
      </c>
      <c r="N580" s="383" t="s">
        <v>51</v>
      </c>
      <c r="O580" s="383" t="s">
        <v>115</v>
      </c>
      <c r="P580" s="383" t="s">
        <v>72</v>
      </c>
      <c r="Q580" s="497">
        <v>29994.131000000001</v>
      </c>
      <c r="R580" s="497">
        <v>29739.723000000002</v>
      </c>
      <c r="S580" s="497">
        <v>254.40799999999999</v>
      </c>
      <c r="T580" s="496">
        <v>0</v>
      </c>
      <c r="U580" s="496">
        <v>0</v>
      </c>
      <c r="V580" s="496">
        <v>0</v>
      </c>
      <c r="W580" s="496">
        <v>0</v>
      </c>
      <c r="X580" s="496">
        <v>0</v>
      </c>
      <c r="Y580" s="496">
        <v>0</v>
      </c>
      <c r="Z580" s="496">
        <v>0</v>
      </c>
      <c r="AA580" s="496">
        <v>0</v>
      </c>
    </row>
    <row r="581" spans="1:27" ht="15" x14ac:dyDescent="0.2">
      <c r="A581" s="383" t="s">
        <v>132</v>
      </c>
      <c r="B581" s="496">
        <v>2020</v>
      </c>
      <c r="C581" s="496">
        <v>9</v>
      </c>
      <c r="D581" s="496">
        <v>202009</v>
      </c>
      <c r="E581" s="383" t="s">
        <v>112</v>
      </c>
      <c r="F581" s="383" t="s">
        <v>115</v>
      </c>
      <c r="G581" s="383" t="s">
        <v>13</v>
      </c>
      <c r="H581" s="383" t="s">
        <v>84</v>
      </c>
      <c r="I581" s="383" t="s">
        <v>27</v>
      </c>
      <c r="J581" s="383" t="s">
        <v>115</v>
      </c>
      <c r="K581" s="383" t="s">
        <v>122</v>
      </c>
      <c r="L581" s="383" t="s">
        <v>123</v>
      </c>
      <c r="M581" s="496">
        <v>96</v>
      </c>
      <c r="N581" s="383" t="s">
        <v>51</v>
      </c>
      <c r="O581" s="383" t="s">
        <v>115</v>
      </c>
      <c r="P581" s="383" t="s">
        <v>73</v>
      </c>
      <c r="Q581" s="497">
        <v>262.83800000000002</v>
      </c>
      <c r="R581" s="497">
        <v>262.83800000000002</v>
      </c>
      <c r="S581" s="497">
        <v>0</v>
      </c>
      <c r="T581" s="496">
        <v>0</v>
      </c>
      <c r="U581" s="496">
        <v>0</v>
      </c>
      <c r="V581" s="496">
        <v>0</v>
      </c>
      <c r="W581" s="496">
        <v>0</v>
      </c>
      <c r="X581" s="496">
        <v>0</v>
      </c>
      <c r="Y581" s="496">
        <v>0</v>
      </c>
      <c r="Z581" s="496">
        <v>0</v>
      </c>
      <c r="AA581" s="496">
        <v>0</v>
      </c>
    </row>
    <row r="582" spans="1:27" ht="15" x14ac:dyDescent="0.2">
      <c r="A582" s="383" t="s">
        <v>132</v>
      </c>
      <c r="B582" s="496">
        <v>2020</v>
      </c>
      <c r="C582" s="496">
        <v>9</v>
      </c>
      <c r="D582" s="496">
        <v>202009</v>
      </c>
      <c r="E582" s="383" t="s">
        <v>112</v>
      </c>
      <c r="F582" s="383" t="s">
        <v>115</v>
      </c>
      <c r="G582" s="383" t="s">
        <v>13</v>
      </c>
      <c r="H582" s="383" t="s">
        <v>84</v>
      </c>
      <c r="I582" s="383" t="s">
        <v>27</v>
      </c>
      <c r="J582" s="383" t="s">
        <v>115</v>
      </c>
      <c r="K582" s="383" t="s">
        <v>122</v>
      </c>
      <c r="L582" s="383" t="s">
        <v>123</v>
      </c>
      <c r="M582" s="496">
        <v>96</v>
      </c>
      <c r="N582" s="383" t="s">
        <v>51</v>
      </c>
      <c r="O582" s="383" t="s">
        <v>115</v>
      </c>
      <c r="P582" s="383" t="s">
        <v>74</v>
      </c>
      <c r="Q582" s="497">
        <v>118799.011</v>
      </c>
      <c r="R582" s="497">
        <v>118694.974</v>
      </c>
      <c r="S582" s="497">
        <v>104.09</v>
      </c>
      <c r="T582" s="496">
        <v>0</v>
      </c>
      <c r="U582" s="496">
        <v>0</v>
      </c>
      <c r="V582" s="496">
        <v>0</v>
      </c>
      <c r="W582" s="496">
        <v>0</v>
      </c>
      <c r="X582" s="496">
        <v>0</v>
      </c>
      <c r="Y582" s="496">
        <v>0</v>
      </c>
      <c r="Z582" s="496">
        <v>0</v>
      </c>
      <c r="AA582" s="496">
        <v>0</v>
      </c>
    </row>
    <row r="583" spans="1:27" ht="15" x14ac:dyDescent="0.2">
      <c r="A583" s="383" t="s">
        <v>132</v>
      </c>
      <c r="B583" s="496">
        <v>2020</v>
      </c>
      <c r="C583" s="496">
        <v>9</v>
      </c>
      <c r="D583" s="496">
        <v>202009</v>
      </c>
      <c r="E583" s="383" t="s">
        <v>112</v>
      </c>
      <c r="F583" s="383" t="s">
        <v>115</v>
      </c>
      <c r="G583" s="383" t="s">
        <v>13</v>
      </c>
      <c r="H583" s="383" t="s">
        <v>84</v>
      </c>
      <c r="I583" s="383" t="s">
        <v>27</v>
      </c>
      <c r="J583" s="383" t="s">
        <v>115</v>
      </c>
      <c r="K583" s="383" t="s">
        <v>174</v>
      </c>
      <c r="L583" s="383" t="s">
        <v>175</v>
      </c>
      <c r="M583" s="496">
        <v>96</v>
      </c>
      <c r="N583" s="383" t="s">
        <v>51</v>
      </c>
      <c r="O583" s="383" t="s">
        <v>115</v>
      </c>
      <c r="P583" s="383" t="s">
        <v>72</v>
      </c>
      <c r="Q583" s="497">
        <v>177218.75</v>
      </c>
      <c r="R583" s="497">
        <v>177218.75</v>
      </c>
      <c r="S583" s="497">
        <v>0</v>
      </c>
      <c r="T583" s="496">
        <v>0</v>
      </c>
      <c r="U583" s="496">
        <v>0</v>
      </c>
      <c r="V583" s="496">
        <v>0</v>
      </c>
      <c r="W583" s="496">
        <v>0</v>
      </c>
      <c r="X583" s="496">
        <v>0</v>
      </c>
      <c r="Y583" s="496">
        <v>0</v>
      </c>
      <c r="Z583" s="496">
        <v>0</v>
      </c>
      <c r="AA583" s="496">
        <v>0</v>
      </c>
    </row>
    <row r="584" spans="1:27" ht="15" x14ac:dyDescent="0.2">
      <c r="A584" s="383" t="s">
        <v>132</v>
      </c>
      <c r="B584" s="496">
        <v>2020</v>
      </c>
      <c r="C584" s="496">
        <v>9</v>
      </c>
      <c r="D584" s="496">
        <v>202009</v>
      </c>
      <c r="E584" s="383" t="s">
        <v>112</v>
      </c>
      <c r="F584" s="383" t="s">
        <v>115</v>
      </c>
      <c r="G584" s="383" t="s">
        <v>13</v>
      </c>
      <c r="H584" s="383" t="s">
        <v>84</v>
      </c>
      <c r="I584" s="383" t="s">
        <v>28</v>
      </c>
      <c r="J584" s="383" t="s">
        <v>115</v>
      </c>
      <c r="K584" s="383" t="s">
        <v>124</v>
      </c>
      <c r="L584" s="383" t="s">
        <v>125</v>
      </c>
      <c r="M584" s="496">
        <v>100</v>
      </c>
      <c r="N584" s="383" t="s">
        <v>51</v>
      </c>
      <c r="O584" s="383" t="s">
        <v>115</v>
      </c>
      <c r="P584" s="383" t="s">
        <v>72</v>
      </c>
      <c r="Q584" s="497">
        <v>4384.2960000000003</v>
      </c>
      <c r="R584" s="497">
        <v>4384.2960000000003</v>
      </c>
      <c r="S584" s="497">
        <v>0</v>
      </c>
      <c r="T584" s="496">
        <v>0</v>
      </c>
      <c r="U584" s="496">
        <v>0</v>
      </c>
      <c r="V584" s="496">
        <v>0</v>
      </c>
      <c r="W584" s="496">
        <v>0</v>
      </c>
      <c r="X584" s="496">
        <v>0</v>
      </c>
      <c r="Y584" s="496">
        <v>0</v>
      </c>
      <c r="Z584" s="496">
        <v>0</v>
      </c>
      <c r="AA584" s="496">
        <v>0</v>
      </c>
    </row>
    <row r="585" spans="1:27" ht="15" x14ac:dyDescent="0.2">
      <c r="A585" s="383" t="s">
        <v>132</v>
      </c>
      <c r="B585" s="496">
        <v>2020</v>
      </c>
      <c r="C585" s="496">
        <v>9</v>
      </c>
      <c r="D585" s="496">
        <v>202009</v>
      </c>
      <c r="E585" s="383" t="s">
        <v>112</v>
      </c>
      <c r="F585" s="383" t="s">
        <v>115</v>
      </c>
      <c r="G585" s="383" t="s">
        <v>13</v>
      </c>
      <c r="H585" s="383" t="s">
        <v>84</v>
      </c>
      <c r="I585" s="383" t="s">
        <v>28</v>
      </c>
      <c r="J585" s="383" t="s">
        <v>115</v>
      </c>
      <c r="K585" s="383" t="s">
        <v>124</v>
      </c>
      <c r="L585" s="383" t="s">
        <v>125</v>
      </c>
      <c r="M585" s="496">
        <v>100</v>
      </c>
      <c r="N585" s="383" t="s">
        <v>51</v>
      </c>
      <c r="O585" s="383" t="s">
        <v>115</v>
      </c>
      <c r="P585" s="383" t="s">
        <v>73</v>
      </c>
      <c r="Q585" s="497">
        <v>257.274</v>
      </c>
      <c r="R585" s="497">
        <v>257.27</v>
      </c>
      <c r="S585" s="497">
        <v>0</v>
      </c>
      <c r="T585" s="496">
        <v>0</v>
      </c>
      <c r="U585" s="496">
        <v>0</v>
      </c>
      <c r="V585" s="496">
        <v>0</v>
      </c>
      <c r="W585" s="496">
        <v>0</v>
      </c>
      <c r="X585" s="496">
        <v>0</v>
      </c>
      <c r="Y585" s="496">
        <v>0</v>
      </c>
      <c r="Z585" s="496">
        <v>0</v>
      </c>
      <c r="AA585" s="496">
        <v>0</v>
      </c>
    </row>
    <row r="586" spans="1:27" ht="15" x14ac:dyDescent="0.2">
      <c r="A586" s="383" t="s">
        <v>132</v>
      </c>
      <c r="B586" s="496">
        <v>2020</v>
      </c>
      <c r="C586" s="496">
        <v>9</v>
      </c>
      <c r="D586" s="496">
        <v>202009</v>
      </c>
      <c r="E586" s="383" t="s">
        <v>112</v>
      </c>
      <c r="F586" s="383" t="s">
        <v>115</v>
      </c>
      <c r="G586" s="383" t="s">
        <v>13</v>
      </c>
      <c r="H586" s="383" t="s">
        <v>84</v>
      </c>
      <c r="I586" s="383" t="s">
        <v>28</v>
      </c>
      <c r="J586" s="383" t="s">
        <v>115</v>
      </c>
      <c r="K586" s="383" t="s">
        <v>124</v>
      </c>
      <c r="L586" s="383" t="s">
        <v>125</v>
      </c>
      <c r="M586" s="496">
        <v>100</v>
      </c>
      <c r="N586" s="383" t="s">
        <v>51</v>
      </c>
      <c r="O586" s="383" t="s">
        <v>115</v>
      </c>
      <c r="P586" s="383" t="s">
        <v>74</v>
      </c>
      <c r="Q586" s="497">
        <v>401259</v>
      </c>
      <c r="R586" s="497">
        <v>394630</v>
      </c>
      <c r="S586" s="497">
        <v>6629</v>
      </c>
      <c r="T586" s="496">
        <v>0</v>
      </c>
      <c r="U586" s="496">
        <v>0</v>
      </c>
      <c r="V586" s="496">
        <v>0</v>
      </c>
      <c r="W586" s="496">
        <v>0</v>
      </c>
      <c r="X586" s="496">
        <v>0</v>
      </c>
      <c r="Y586" s="496">
        <v>0</v>
      </c>
      <c r="Z586" s="496">
        <v>0</v>
      </c>
      <c r="AA586" s="496">
        <v>0</v>
      </c>
    </row>
    <row r="587" spans="1:27" ht="15" x14ac:dyDescent="0.2">
      <c r="A587" s="383" t="s">
        <v>132</v>
      </c>
      <c r="B587" s="496">
        <v>2020</v>
      </c>
      <c r="C587" s="496">
        <v>9</v>
      </c>
      <c r="D587" s="496">
        <v>202009</v>
      </c>
      <c r="E587" s="383" t="s">
        <v>112</v>
      </c>
      <c r="F587" s="383" t="s">
        <v>115</v>
      </c>
      <c r="G587" s="383" t="s">
        <v>13</v>
      </c>
      <c r="H587" s="383" t="s">
        <v>84</v>
      </c>
      <c r="I587" s="383" t="s">
        <v>29</v>
      </c>
      <c r="J587" s="383" t="s">
        <v>115</v>
      </c>
      <c r="K587" s="383" t="s">
        <v>156</v>
      </c>
      <c r="L587" s="383" t="s">
        <v>157</v>
      </c>
      <c r="M587" s="496">
        <v>100</v>
      </c>
      <c r="N587" s="383" t="s">
        <v>51</v>
      </c>
      <c r="O587" s="383" t="s">
        <v>115</v>
      </c>
      <c r="P587" s="383" t="s">
        <v>72</v>
      </c>
      <c r="Q587" s="497">
        <v>873.73299999999995</v>
      </c>
      <c r="R587" s="497">
        <v>873.73299999999995</v>
      </c>
      <c r="S587" s="497">
        <v>0</v>
      </c>
      <c r="T587" s="496">
        <v>0</v>
      </c>
      <c r="U587" s="496">
        <v>0</v>
      </c>
      <c r="V587" s="496">
        <v>0</v>
      </c>
      <c r="W587" s="496">
        <v>0</v>
      </c>
      <c r="X587" s="496">
        <v>0</v>
      </c>
      <c r="Y587" s="496">
        <v>0</v>
      </c>
      <c r="Z587" s="496">
        <v>0</v>
      </c>
      <c r="AA587" s="496">
        <v>0</v>
      </c>
    </row>
    <row r="588" spans="1:27" ht="15" x14ac:dyDescent="0.2">
      <c r="A588" s="383" t="s">
        <v>132</v>
      </c>
      <c r="B588" s="496">
        <v>2020</v>
      </c>
      <c r="C588" s="496">
        <v>9</v>
      </c>
      <c r="D588" s="496">
        <v>202009</v>
      </c>
      <c r="E588" s="383" t="s">
        <v>112</v>
      </c>
      <c r="F588" s="383" t="s">
        <v>115</v>
      </c>
      <c r="G588" s="383" t="s">
        <v>13</v>
      </c>
      <c r="H588" s="383" t="s">
        <v>84</v>
      </c>
      <c r="I588" s="383" t="s">
        <v>29</v>
      </c>
      <c r="J588" s="383" t="s">
        <v>115</v>
      </c>
      <c r="K588" s="383" t="s">
        <v>156</v>
      </c>
      <c r="L588" s="383" t="s">
        <v>157</v>
      </c>
      <c r="M588" s="496">
        <v>100</v>
      </c>
      <c r="N588" s="383" t="s">
        <v>51</v>
      </c>
      <c r="O588" s="383" t="s">
        <v>115</v>
      </c>
      <c r="P588" s="383" t="s">
        <v>74</v>
      </c>
      <c r="Q588" s="497">
        <v>14318.5</v>
      </c>
      <c r="R588" s="497">
        <v>14318.5</v>
      </c>
      <c r="S588" s="497">
        <v>0</v>
      </c>
      <c r="T588" s="496">
        <v>0</v>
      </c>
      <c r="U588" s="496">
        <v>0</v>
      </c>
      <c r="V588" s="496">
        <v>0</v>
      </c>
      <c r="W588" s="496">
        <v>0</v>
      </c>
      <c r="X588" s="496">
        <v>0</v>
      </c>
      <c r="Y588" s="496">
        <v>0</v>
      </c>
      <c r="Z588" s="496">
        <v>0</v>
      </c>
      <c r="AA588" s="496">
        <v>0</v>
      </c>
    </row>
    <row r="589" spans="1:27" ht="15" x14ac:dyDescent="0.2">
      <c r="A589" s="383" t="s">
        <v>132</v>
      </c>
      <c r="B589" s="496">
        <v>2020</v>
      </c>
      <c r="C589" s="496">
        <v>9</v>
      </c>
      <c r="D589" s="496">
        <v>202009</v>
      </c>
      <c r="E589" s="383" t="s">
        <v>112</v>
      </c>
      <c r="F589" s="383" t="s">
        <v>115</v>
      </c>
      <c r="G589" s="383" t="s">
        <v>32</v>
      </c>
      <c r="H589" s="383" t="s">
        <v>33</v>
      </c>
      <c r="I589" s="383" t="s">
        <v>34</v>
      </c>
      <c r="J589" s="383" t="s">
        <v>115</v>
      </c>
      <c r="K589" s="383" t="s">
        <v>126</v>
      </c>
      <c r="L589" s="383" t="s">
        <v>127</v>
      </c>
      <c r="M589" s="496">
        <v>100</v>
      </c>
      <c r="N589" s="383" t="s">
        <v>51</v>
      </c>
      <c r="O589" s="383" t="s">
        <v>115</v>
      </c>
      <c r="P589" s="383" t="s">
        <v>72</v>
      </c>
      <c r="Q589" s="497">
        <v>15754.98</v>
      </c>
      <c r="R589" s="497">
        <v>15754.98</v>
      </c>
      <c r="S589" s="497">
        <v>0</v>
      </c>
      <c r="T589" s="496">
        <v>0</v>
      </c>
      <c r="U589" s="496">
        <v>0</v>
      </c>
      <c r="V589" s="496">
        <v>0</v>
      </c>
      <c r="W589" s="496">
        <v>0</v>
      </c>
      <c r="X589" s="496">
        <v>0</v>
      </c>
      <c r="Y589" s="496">
        <v>0</v>
      </c>
      <c r="Z589" s="496">
        <v>0</v>
      </c>
      <c r="AA589" s="496">
        <v>0</v>
      </c>
    </row>
    <row r="590" spans="1:27" ht="15" x14ac:dyDescent="0.2">
      <c r="A590" s="383" t="s">
        <v>132</v>
      </c>
      <c r="B590" s="496">
        <v>2020</v>
      </c>
      <c r="C590" s="496">
        <v>9</v>
      </c>
      <c r="D590" s="496">
        <v>202009</v>
      </c>
      <c r="E590" s="383" t="s">
        <v>112</v>
      </c>
      <c r="F590" s="383" t="s">
        <v>115</v>
      </c>
      <c r="G590" s="383" t="s">
        <v>32</v>
      </c>
      <c r="H590" s="383" t="s">
        <v>33</v>
      </c>
      <c r="I590" s="383" t="s">
        <v>34</v>
      </c>
      <c r="J590" s="383" t="s">
        <v>115</v>
      </c>
      <c r="K590" s="383" t="s">
        <v>176</v>
      </c>
      <c r="L590" s="383" t="s">
        <v>177</v>
      </c>
      <c r="M590" s="496">
        <v>100</v>
      </c>
      <c r="N590" s="383" t="s">
        <v>51</v>
      </c>
      <c r="O590" s="383" t="s">
        <v>115</v>
      </c>
      <c r="P590" s="383" t="s">
        <v>72</v>
      </c>
      <c r="Q590" s="497">
        <v>4685.4399999999996</v>
      </c>
      <c r="R590" s="497">
        <v>4685.4399999999996</v>
      </c>
      <c r="S590" s="497">
        <v>0</v>
      </c>
      <c r="T590" s="496">
        <v>0</v>
      </c>
      <c r="U590" s="496">
        <v>0</v>
      </c>
      <c r="V590" s="496">
        <v>0</v>
      </c>
      <c r="W590" s="496">
        <v>0</v>
      </c>
      <c r="X590" s="496">
        <v>0</v>
      </c>
      <c r="Y590" s="496">
        <v>0</v>
      </c>
      <c r="Z590" s="496">
        <v>0</v>
      </c>
      <c r="AA590" s="496">
        <v>0</v>
      </c>
    </row>
    <row r="591" spans="1:27" ht="15" x14ac:dyDescent="0.2">
      <c r="A591" s="383" t="s">
        <v>132</v>
      </c>
      <c r="B591" s="496">
        <v>2020</v>
      </c>
      <c r="C591" s="496">
        <v>9</v>
      </c>
      <c r="D591" s="496">
        <v>202009</v>
      </c>
      <c r="E591" s="383" t="s">
        <v>112</v>
      </c>
      <c r="F591" s="383" t="s">
        <v>115</v>
      </c>
      <c r="G591" s="383" t="s">
        <v>32</v>
      </c>
      <c r="H591" s="383" t="s">
        <v>33</v>
      </c>
      <c r="I591" s="383" t="s">
        <v>34</v>
      </c>
      <c r="J591" s="383" t="s">
        <v>115</v>
      </c>
      <c r="K591" s="383" t="s">
        <v>176</v>
      </c>
      <c r="L591" s="383" t="s">
        <v>177</v>
      </c>
      <c r="M591" s="496">
        <v>100</v>
      </c>
      <c r="N591" s="383" t="s">
        <v>51</v>
      </c>
      <c r="O591" s="383" t="s">
        <v>115</v>
      </c>
      <c r="P591" s="383" t="s">
        <v>74</v>
      </c>
      <c r="Q591" s="497">
        <v>292720</v>
      </c>
      <c r="R591" s="497">
        <v>292720</v>
      </c>
      <c r="S591" s="497">
        <v>0</v>
      </c>
      <c r="T591" s="496">
        <v>0</v>
      </c>
      <c r="U591" s="496">
        <v>0</v>
      </c>
      <c r="V591" s="496">
        <v>0</v>
      </c>
      <c r="W591" s="496">
        <v>0</v>
      </c>
      <c r="X591" s="496">
        <v>0</v>
      </c>
      <c r="Y591" s="496">
        <v>0</v>
      </c>
      <c r="Z591" s="496">
        <v>0</v>
      </c>
      <c r="AA591" s="496">
        <v>0</v>
      </c>
    </row>
    <row r="592" spans="1:27" ht="15" x14ac:dyDescent="0.2">
      <c r="A592" s="383" t="s">
        <v>132</v>
      </c>
      <c r="B592" s="496">
        <v>2020</v>
      </c>
      <c r="C592" s="496">
        <v>9</v>
      </c>
      <c r="D592" s="496">
        <v>202009</v>
      </c>
      <c r="E592" s="383" t="s">
        <v>112</v>
      </c>
      <c r="F592" s="383" t="s">
        <v>115</v>
      </c>
      <c r="G592" s="383" t="s">
        <v>32</v>
      </c>
      <c r="H592" s="383" t="s">
        <v>33</v>
      </c>
      <c r="I592" s="383" t="s">
        <v>34</v>
      </c>
      <c r="J592" s="383" t="s">
        <v>115</v>
      </c>
      <c r="K592" s="383" t="s">
        <v>176</v>
      </c>
      <c r="L592" s="383" t="s">
        <v>177</v>
      </c>
      <c r="M592" s="496">
        <v>100</v>
      </c>
      <c r="N592" s="383" t="s">
        <v>51</v>
      </c>
      <c r="O592" s="383" t="s">
        <v>115</v>
      </c>
      <c r="P592" s="383" t="s">
        <v>75</v>
      </c>
      <c r="Q592" s="497">
        <v>424.52</v>
      </c>
      <c r="R592" s="497">
        <v>424.52</v>
      </c>
      <c r="S592" s="497">
        <v>0</v>
      </c>
      <c r="T592" s="496">
        <v>0</v>
      </c>
      <c r="U592" s="496">
        <v>0</v>
      </c>
      <c r="V592" s="496">
        <v>0</v>
      </c>
      <c r="W592" s="496">
        <v>0</v>
      </c>
      <c r="X592" s="496">
        <v>0</v>
      </c>
      <c r="Y592" s="496">
        <v>0</v>
      </c>
      <c r="Z592" s="496">
        <v>0</v>
      </c>
      <c r="AA592" s="496">
        <v>0</v>
      </c>
    </row>
    <row r="593" spans="1:27" ht="15" x14ac:dyDescent="0.2">
      <c r="A593" s="383" t="s">
        <v>132</v>
      </c>
      <c r="B593" s="496">
        <v>2020</v>
      </c>
      <c r="C593" s="496">
        <v>9</v>
      </c>
      <c r="D593" s="496">
        <v>202009</v>
      </c>
      <c r="E593" s="383" t="s">
        <v>112</v>
      </c>
      <c r="F593" s="383" t="s">
        <v>115</v>
      </c>
      <c r="G593" s="383" t="s">
        <v>32</v>
      </c>
      <c r="H593" s="383" t="s">
        <v>33</v>
      </c>
      <c r="I593" s="383" t="s">
        <v>34</v>
      </c>
      <c r="J593" s="383" t="s">
        <v>115</v>
      </c>
      <c r="K593" s="383" t="s">
        <v>178</v>
      </c>
      <c r="L593" s="383" t="s">
        <v>179</v>
      </c>
      <c r="M593" s="496">
        <v>100</v>
      </c>
      <c r="N593" s="383" t="s">
        <v>51</v>
      </c>
      <c r="O593" s="383" t="s">
        <v>115</v>
      </c>
      <c r="P593" s="383" t="s">
        <v>74</v>
      </c>
      <c r="Q593" s="497">
        <v>64</v>
      </c>
      <c r="R593" s="497">
        <v>64</v>
      </c>
      <c r="S593" s="497">
        <v>0</v>
      </c>
      <c r="T593" s="496">
        <v>0</v>
      </c>
      <c r="U593" s="496">
        <v>0</v>
      </c>
      <c r="V593" s="496">
        <v>0</v>
      </c>
      <c r="W593" s="496">
        <v>0</v>
      </c>
      <c r="X593" s="496">
        <v>0</v>
      </c>
      <c r="Y593" s="496">
        <v>0</v>
      </c>
      <c r="Z593" s="496">
        <v>0</v>
      </c>
      <c r="AA593" s="496">
        <v>0</v>
      </c>
    </row>
    <row r="594" spans="1:27" ht="15" x14ac:dyDescent="0.2">
      <c r="A594" s="383" t="s">
        <v>132</v>
      </c>
      <c r="B594" s="496">
        <v>2020</v>
      </c>
      <c r="C594" s="496">
        <v>9</v>
      </c>
      <c r="D594" s="496">
        <v>202009</v>
      </c>
      <c r="E594" s="383" t="s">
        <v>112</v>
      </c>
      <c r="F594" s="383" t="s">
        <v>115</v>
      </c>
      <c r="G594" s="383" t="s">
        <v>32</v>
      </c>
      <c r="H594" s="383" t="s">
        <v>33</v>
      </c>
      <c r="I594" s="383" t="s">
        <v>36</v>
      </c>
      <c r="J594" s="383" t="s">
        <v>115</v>
      </c>
      <c r="K594" s="383" t="s">
        <v>113</v>
      </c>
      <c r="L594" s="383" t="s">
        <v>114</v>
      </c>
      <c r="M594" s="496">
        <v>100</v>
      </c>
      <c r="N594" s="383" t="s">
        <v>51</v>
      </c>
      <c r="O594" s="383" t="s">
        <v>115</v>
      </c>
      <c r="P594" s="383" t="s">
        <v>72</v>
      </c>
      <c r="Q594" s="497">
        <v>9933.9879999999994</v>
      </c>
      <c r="R594" s="497">
        <v>9933.9879999999994</v>
      </c>
      <c r="S594" s="497">
        <v>0</v>
      </c>
      <c r="T594" s="496">
        <v>0</v>
      </c>
      <c r="U594" s="496">
        <v>0</v>
      </c>
      <c r="V594" s="496">
        <v>0</v>
      </c>
      <c r="W594" s="496">
        <v>0</v>
      </c>
      <c r="X594" s="496">
        <v>0</v>
      </c>
      <c r="Y594" s="496">
        <v>0</v>
      </c>
      <c r="Z594" s="496">
        <v>0</v>
      </c>
      <c r="AA594" s="496">
        <v>0</v>
      </c>
    </row>
    <row r="595" spans="1:27" ht="15" x14ac:dyDescent="0.2">
      <c r="A595" s="383" t="s">
        <v>132</v>
      </c>
      <c r="B595" s="496">
        <v>2020</v>
      </c>
      <c r="C595" s="496">
        <v>9</v>
      </c>
      <c r="D595" s="496">
        <v>202009</v>
      </c>
      <c r="E595" s="383" t="s">
        <v>112</v>
      </c>
      <c r="F595" s="383" t="s">
        <v>115</v>
      </c>
      <c r="G595" s="383" t="s">
        <v>39</v>
      </c>
      <c r="H595" s="383" t="s">
        <v>40</v>
      </c>
      <c r="I595" s="383" t="s">
        <v>41</v>
      </c>
      <c r="J595" s="383" t="s">
        <v>180</v>
      </c>
      <c r="K595" s="383" t="s">
        <v>181</v>
      </c>
      <c r="L595" s="383" t="s">
        <v>182</v>
      </c>
      <c r="M595" s="496">
        <v>95</v>
      </c>
      <c r="N595" s="383" t="s">
        <v>51</v>
      </c>
      <c r="O595" s="383" t="s">
        <v>115</v>
      </c>
      <c r="P595" s="383" t="s">
        <v>72</v>
      </c>
      <c r="Q595" s="497">
        <v>382.56099999999998</v>
      </c>
      <c r="R595" s="497">
        <v>382.56099999999998</v>
      </c>
      <c r="S595" s="497">
        <v>0</v>
      </c>
      <c r="T595" s="496">
        <v>0</v>
      </c>
      <c r="U595" s="496">
        <v>0</v>
      </c>
      <c r="V595" s="496">
        <v>0</v>
      </c>
      <c r="W595" s="496">
        <v>0</v>
      </c>
      <c r="X595" s="496">
        <v>0</v>
      </c>
      <c r="Y595" s="496">
        <v>0</v>
      </c>
      <c r="Z595" s="496">
        <v>0</v>
      </c>
      <c r="AA595" s="496">
        <v>0</v>
      </c>
    </row>
    <row r="596" spans="1:27" ht="15" x14ac:dyDescent="0.2">
      <c r="A596" s="383" t="s">
        <v>132</v>
      </c>
      <c r="B596" s="496">
        <v>2020</v>
      </c>
      <c r="C596" s="496">
        <v>9</v>
      </c>
      <c r="D596" s="496">
        <v>202009</v>
      </c>
      <c r="E596" s="383" t="s">
        <v>112</v>
      </c>
      <c r="F596" s="383" t="s">
        <v>115</v>
      </c>
      <c r="G596" s="383" t="s">
        <v>39</v>
      </c>
      <c r="H596" s="383" t="s">
        <v>40</v>
      </c>
      <c r="I596" s="383" t="s">
        <v>41</v>
      </c>
      <c r="J596" s="383" t="s">
        <v>183</v>
      </c>
      <c r="K596" s="383" t="s">
        <v>184</v>
      </c>
      <c r="L596" s="383" t="s">
        <v>185</v>
      </c>
      <c r="M596" s="496">
        <v>95</v>
      </c>
      <c r="N596" s="383" t="s">
        <v>51</v>
      </c>
      <c r="O596" s="383" t="s">
        <v>115</v>
      </c>
      <c r="P596" s="383" t="s">
        <v>74</v>
      </c>
      <c r="Q596" s="497">
        <v>0</v>
      </c>
      <c r="R596" s="497">
        <v>0</v>
      </c>
      <c r="S596" s="497">
        <v>0</v>
      </c>
      <c r="T596" s="496">
        <v>0</v>
      </c>
      <c r="U596" s="496">
        <v>0</v>
      </c>
      <c r="V596" s="496">
        <v>0</v>
      </c>
      <c r="W596" s="496">
        <v>0</v>
      </c>
      <c r="X596" s="496">
        <v>0</v>
      </c>
      <c r="Y596" s="496">
        <v>0</v>
      </c>
      <c r="Z596" s="496">
        <v>0</v>
      </c>
      <c r="AA596" s="496">
        <v>0</v>
      </c>
    </row>
    <row r="597" spans="1:27" ht="15" x14ac:dyDescent="0.2">
      <c r="A597" s="383" t="s">
        <v>132</v>
      </c>
      <c r="B597" s="496">
        <v>2020</v>
      </c>
      <c r="C597" s="496">
        <v>9</v>
      </c>
      <c r="D597" s="496">
        <v>202009</v>
      </c>
      <c r="E597" s="383" t="s">
        <v>112</v>
      </c>
      <c r="F597" s="383" t="s">
        <v>115</v>
      </c>
      <c r="G597" s="383" t="s">
        <v>39</v>
      </c>
      <c r="H597" s="383" t="s">
        <v>40</v>
      </c>
      <c r="I597" s="383" t="s">
        <v>41</v>
      </c>
      <c r="J597" s="383" t="s">
        <v>186</v>
      </c>
      <c r="K597" s="383" t="s">
        <v>187</v>
      </c>
      <c r="L597" s="383" t="s">
        <v>188</v>
      </c>
      <c r="M597" s="496">
        <v>95</v>
      </c>
      <c r="N597" s="383" t="s">
        <v>51</v>
      </c>
      <c r="O597" s="383" t="s">
        <v>115</v>
      </c>
      <c r="P597" s="383" t="s">
        <v>72</v>
      </c>
      <c r="Q597" s="497">
        <v>-1130.5719999999999</v>
      </c>
      <c r="R597" s="497">
        <v>-1130.5719999999999</v>
      </c>
      <c r="S597" s="497">
        <v>0</v>
      </c>
      <c r="T597" s="496">
        <v>0</v>
      </c>
      <c r="U597" s="496">
        <v>0</v>
      </c>
      <c r="V597" s="496">
        <v>0</v>
      </c>
      <c r="W597" s="496">
        <v>0</v>
      </c>
      <c r="X597" s="496">
        <v>0</v>
      </c>
      <c r="Y597" s="496">
        <v>0</v>
      </c>
      <c r="Z597" s="496">
        <v>0</v>
      </c>
      <c r="AA597" s="496">
        <v>0</v>
      </c>
    </row>
    <row r="598" spans="1:27" ht="15" x14ac:dyDescent="0.2">
      <c r="A598" s="383" t="s">
        <v>132</v>
      </c>
      <c r="B598" s="496">
        <v>2020</v>
      </c>
      <c r="C598" s="496">
        <v>9</v>
      </c>
      <c r="D598" s="496">
        <v>202009</v>
      </c>
      <c r="E598" s="383" t="s">
        <v>112</v>
      </c>
      <c r="F598" s="383" t="s">
        <v>115</v>
      </c>
      <c r="G598" s="383" t="s">
        <v>39</v>
      </c>
      <c r="H598" s="383" t="s">
        <v>40</v>
      </c>
      <c r="I598" s="383" t="s">
        <v>41</v>
      </c>
      <c r="J598" s="383" t="s">
        <v>186</v>
      </c>
      <c r="K598" s="383" t="s">
        <v>187</v>
      </c>
      <c r="L598" s="383" t="s">
        <v>188</v>
      </c>
      <c r="M598" s="496">
        <v>95</v>
      </c>
      <c r="N598" s="383" t="s">
        <v>51</v>
      </c>
      <c r="O598" s="383" t="s">
        <v>115</v>
      </c>
      <c r="P598" s="383" t="s">
        <v>73</v>
      </c>
      <c r="Q598" s="497">
        <v>18410.310000000001</v>
      </c>
      <c r="R598" s="497">
        <v>18207.259999999998</v>
      </c>
      <c r="S598" s="497">
        <v>203.05</v>
      </c>
      <c r="T598" s="496">
        <v>0</v>
      </c>
      <c r="U598" s="496">
        <v>0</v>
      </c>
      <c r="V598" s="496">
        <v>0</v>
      </c>
      <c r="W598" s="496">
        <v>0</v>
      </c>
      <c r="X598" s="496">
        <v>0</v>
      </c>
      <c r="Y598" s="496">
        <v>0</v>
      </c>
      <c r="Z598" s="496">
        <v>0</v>
      </c>
      <c r="AA598" s="496">
        <v>0</v>
      </c>
    </row>
    <row r="599" spans="1:27" ht="15" x14ac:dyDescent="0.2">
      <c r="A599" s="383" t="s">
        <v>132</v>
      </c>
      <c r="B599" s="496">
        <v>2020</v>
      </c>
      <c r="C599" s="496">
        <v>9</v>
      </c>
      <c r="D599" s="496">
        <v>202009</v>
      </c>
      <c r="E599" s="383" t="s">
        <v>112</v>
      </c>
      <c r="F599" s="383" t="s">
        <v>115</v>
      </c>
      <c r="G599" s="383" t="s">
        <v>39</v>
      </c>
      <c r="H599" s="383" t="s">
        <v>40</v>
      </c>
      <c r="I599" s="383" t="s">
        <v>41</v>
      </c>
      <c r="J599" s="383" t="s">
        <v>189</v>
      </c>
      <c r="K599" s="383" t="s">
        <v>161</v>
      </c>
      <c r="L599" s="383" t="s">
        <v>162</v>
      </c>
      <c r="M599" s="496">
        <v>95</v>
      </c>
      <c r="N599" s="383" t="s">
        <v>51</v>
      </c>
      <c r="O599" s="383" t="s">
        <v>115</v>
      </c>
      <c r="P599" s="383" t="s">
        <v>72</v>
      </c>
      <c r="Q599" s="497">
        <v>7629.701</v>
      </c>
      <c r="R599" s="497">
        <v>4629.701</v>
      </c>
      <c r="S599" s="497">
        <v>3000</v>
      </c>
      <c r="T599" s="496">
        <v>0</v>
      </c>
      <c r="U599" s="496">
        <v>0</v>
      </c>
      <c r="V599" s="496">
        <v>0</v>
      </c>
      <c r="W599" s="496">
        <v>0</v>
      </c>
      <c r="X599" s="496">
        <v>0</v>
      </c>
      <c r="Y599" s="496">
        <v>0</v>
      </c>
      <c r="Z599" s="496">
        <v>0</v>
      </c>
      <c r="AA599" s="496">
        <v>0</v>
      </c>
    </row>
    <row r="600" spans="1:27" ht="15" x14ac:dyDescent="0.2">
      <c r="A600" s="383" t="s">
        <v>132</v>
      </c>
      <c r="B600" s="496">
        <v>2020</v>
      </c>
      <c r="C600" s="496">
        <v>9</v>
      </c>
      <c r="D600" s="496">
        <v>202009</v>
      </c>
      <c r="E600" s="383" t="s">
        <v>112</v>
      </c>
      <c r="F600" s="383" t="s">
        <v>115</v>
      </c>
      <c r="G600" s="383" t="s">
        <v>39</v>
      </c>
      <c r="H600" s="383" t="s">
        <v>40</v>
      </c>
      <c r="I600" s="383" t="s">
        <v>41</v>
      </c>
      <c r="J600" s="383" t="s">
        <v>115</v>
      </c>
      <c r="K600" s="383" t="s">
        <v>190</v>
      </c>
      <c r="L600" s="383" t="s">
        <v>191</v>
      </c>
      <c r="M600" s="496">
        <v>95</v>
      </c>
      <c r="N600" s="383" t="s">
        <v>51</v>
      </c>
      <c r="O600" s="383" t="s">
        <v>115</v>
      </c>
      <c r="P600" s="383" t="s">
        <v>72</v>
      </c>
      <c r="Q600" s="497">
        <v>1690.0519999999999</v>
      </c>
      <c r="R600" s="497">
        <v>1611.17</v>
      </c>
      <c r="S600" s="497">
        <v>78.89</v>
      </c>
      <c r="T600" s="496">
        <v>0</v>
      </c>
      <c r="U600" s="496">
        <v>0</v>
      </c>
      <c r="V600" s="496">
        <v>0</v>
      </c>
      <c r="W600" s="496">
        <v>0</v>
      </c>
      <c r="X600" s="496">
        <v>0</v>
      </c>
      <c r="Y600" s="496">
        <v>0</v>
      </c>
      <c r="Z600" s="496">
        <v>0</v>
      </c>
      <c r="AA600" s="496">
        <v>0</v>
      </c>
    </row>
    <row r="601" spans="1:27" ht="15" x14ac:dyDescent="0.2">
      <c r="A601" s="383" t="s">
        <v>132</v>
      </c>
      <c r="B601" s="496">
        <v>2020</v>
      </c>
      <c r="C601" s="496">
        <v>9</v>
      </c>
      <c r="D601" s="496">
        <v>202009</v>
      </c>
      <c r="E601" s="383" t="s">
        <v>112</v>
      </c>
      <c r="F601" s="383" t="s">
        <v>115</v>
      </c>
      <c r="G601" s="383" t="s">
        <v>39</v>
      </c>
      <c r="H601" s="383" t="s">
        <v>40</v>
      </c>
      <c r="I601" s="383" t="s">
        <v>41</v>
      </c>
      <c r="J601" s="383" t="s">
        <v>115</v>
      </c>
      <c r="K601" s="383" t="s">
        <v>190</v>
      </c>
      <c r="L601" s="383" t="s">
        <v>191</v>
      </c>
      <c r="M601" s="496">
        <v>95</v>
      </c>
      <c r="N601" s="383" t="s">
        <v>51</v>
      </c>
      <c r="O601" s="383" t="s">
        <v>115</v>
      </c>
      <c r="P601" s="383" t="s">
        <v>73</v>
      </c>
      <c r="Q601" s="497">
        <v>40.020000000000003</v>
      </c>
      <c r="R601" s="497">
        <v>40.020000000000003</v>
      </c>
      <c r="S601" s="497">
        <v>0</v>
      </c>
      <c r="T601" s="496">
        <v>0</v>
      </c>
      <c r="U601" s="496">
        <v>0</v>
      </c>
      <c r="V601" s="496">
        <v>0</v>
      </c>
      <c r="W601" s="496">
        <v>0</v>
      </c>
      <c r="X601" s="496">
        <v>0</v>
      </c>
      <c r="Y601" s="496">
        <v>0</v>
      </c>
      <c r="Z601" s="496">
        <v>0</v>
      </c>
      <c r="AA601" s="496">
        <v>0</v>
      </c>
    </row>
    <row r="602" spans="1:27" ht="15" x14ac:dyDescent="0.2">
      <c r="A602" s="383" t="s">
        <v>132</v>
      </c>
      <c r="B602" s="496">
        <v>2020</v>
      </c>
      <c r="C602" s="496">
        <v>9</v>
      </c>
      <c r="D602" s="496">
        <v>202009</v>
      </c>
      <c r="E602" s="383" t="s">
        <v>112</v>
      </c>
      <c r="F602" s="383" t="s">
        <v>115</v>
      </c>
      <c r="G602" s="383" t="s">
        <v>39</v>
      </c>
      <c r="H602" s="383" t="s">
        <v>40</v>
      </c>
      <c r="I602" s="383" t="s">
        <v>43</v>
      </c>
      <c r="J602" s="383" t="s">
        <v>115</v>
      </c>
      <c r="K602" s="383" t="s">
        <v>133</v>
      </c>
      <c r="L602" s="383" t="s">
        <v>134</v>
      </c>
      <c r="M602" s="496">
        <v>83</v>
      </c>
      <c r="N602" s="383" t="s">
        <v>51</v>
      </c>
      <c r="O602" s="383" t="s">
        <v>115</v>
      </c>
      <c r="P602" s="383" t="s">
        <v>72</v>
      </c>
      <c r="Q602" s="497">
        <v>1898637</v>
      </c>
      <c r="R602" s="497">
        <v>1639769</v>
      </c>
      <c r="S602" s="497">
        <v>258868</v>
      </c>
      <c r="T602" s="496">
        <v>0</v>
      </c>
      <c r="U602" s="496">
        <v>0</v>
      </c>
      <c r="V602" s="496">
        <v>0</v>
      </c>
      <c r="W602" s="496">
        <v>0</v>
      </c>
      <c r="X602" s="496">
        <v>0</v>
      </c>
      <c r="Y602" s="496">
        <v>0</v>
      </c>
      <c r="Z602" s="496">
        <v>0</v>
      </c>
      <c r="AA602" s="496">
        <v>0</v>
      </c>
    </row>
    <row r="603" spans="1:27" ht="15" x14ac:dyDescent="0.2">
      <c r="A603" s="383" t="s">
        <v>132</v>
      </c>
      <c r="B603" s="496">
        <v>2020</v>
      </c>
      <c r="C603" s="496">
        <v>9</v>
      </c>
      <c r="D603" s="496">
        <v>202009</v>
      </c>
      <c r="E603" s="383" t="s">
        <v>112</v>
      </c>
      <c r="F603" s="383" t="s">
        <v>115</v>
      </c>
      <c r="G603" s="383" t="s">
        <v>39</v>
      </c>
      <c r="H603" s="383" t="s">
        <v>40</v>
      </c>
      <c r="I603" s="383" t="s">
        <v>44</v>
      </c>
      <c r="J603" s="383" t="s">
        <v>115</v>
      </c>
      <c r="K603" s="383" t="s">
        <v>165</v>
      </c>
      <c r="L603" s="383" t="s">
        <v>166</v>
      </c>
      <c r="M603" s="496">
        <v>93</v>
      </c>
      <c r="N603" s="383" t="s">
        <v>51</v>
      </c>
      <c r="O603" s="383" t="s">
        <v>115</v>
      </c>
      <c r="P603" s="383" t="s">
        <v>71</v>
      </c>
      <c r="Q603" s="497">
        <v>3083.357</v>
      </c>
      <c r="R603" s="497">
        <v>2883.37</v>
      </c>
      <c r="S603" s="497">
        <v>199.98</v>
      </c>
      <c r="T603" s="496">
        <v>0</v>
      </c>
      <c r="U603" s="496">
        <v>0</v>
      </c>
      <c r="V603" s="496">
        <v>0</v>
      </c>
      <c r="W603" s="496">
        <v>0</v>
      </c>
      <c r="X603" s="496">
        <v>0</v>
      </c>
      <c r="Y603" s="496">
        <v>0</v>
      </c>
      <c r="Z603" s="496">
        <v>0</v>
      </c>
      <c r="AA603" s="496">
        <v>0</v>
      </c>
    </row>
    <row r="604" spans="1:27" ht="15" x14ac:dyDescent="0.2">
      <c r="A604" s="383" t="s">
        <v>132</v>
      </c>
      <c r="B604" s="496">
        <v>2020</v>
      </c>
      <c r="C604" s="496">
        <v>9</v>
      </c>
      <c r="D604" s="496">
        <v>202009</v>
      </c>
      <c r="E604" s="383" t="s">
        <v>112</v>
      </c>
      <c r="F604" s="383" t="s">
        <v>115</v>
      </c>
      <c r="G604" s="383" t="s">
        <v>39</v>
      </c>
      <c r="H604" s="383" t="s">
        <v>40</v>
      </c>
      <c r="I604" s="383" t="s">
        <v>45</v>
      </c>
      <c r="J604" s="383" t="s">
        <v>115</v>
      </c>
      <c r="K604" s="383" t="s">
        <v>167</v>
      </c>
      <c r="L604" s="383" t="s">
        <v>168</v>
      </c>
      <c r="M604" s="496">
        <v>93</v>
      </c>
      <c r="N604" s="383" t="s">
        <v>51</v>
      </c>
      <c r="O604" s="383" t="s">
        <v>115</v>
      </c>
      <c r="P604" s="383" t="s">
        <v>72</v>
      </c>
      <c r="Q604" s="497">
        <v>538.9</v>
      </c>
      <c r="R604" s="497">
        <v>501.18</v>
      </c>
      <c r="S604" s="497">
        <v>37.72</v>
      </c>
      <c r="T604" s="496">
        <v>0</v>
      </c>
      <c r="U604" s="496">
        <v>0</v>
      </c>
      <c r="V604" s="496">
        <v>0</v>
      </c>
      <c r="W604" s="496">
        <v>0</v>
      </c>
      <c r="X604" s="496">
        <v>0</v>
      </c>
      <c r="Y604" s="496">
        <v>0</v>
      </c>
      <c r="Z604" s="496">
        <v>0</v>
      </c>
      <c r="AA604" s="496">
        <v>0</v>
      </c>
    </row>
    <row r="605" spans="1:27" ht="15" x14ac:dyDescent="0.2">
      <c r="A605" s="383" t="s">
        <v>132</v>
      </c>
      <c r="B605" s="496">
        <v>2020</v>
      </c>
      <c r="C605" s="496">
        <v>10</v>
      </c>
      <c r="D605" s="496">
        <v>202010</v>
      </c>
      <c r="E605" s="383" t="s">
        <v>112</v>
      </c>
      <c r="F605" s="383" t="s">
        <v>115</v>
      </c>
      <c r="G605" s="383" t="s">
        <v>13</v>
      </c>
      <c r="H605" s="383" t="s">
        <v>83</v>
      </c>
      <c r="I605" s="383" t="s">
        <v>15</v>
      </c>
      <c r="J605" s="383" t="s">
        <v>115</v>
      </c>
      <c r="K605" s="383" t="s">
        <v>118</v>
      </c>
      <c r="L605" s="383" t="s">
        <v>119</v>
      </c>
      <c r="M605" s="496">
        <v>78</v>
      </c>
      <c r="N605" s="383" t="s">
        <v>51</v>
      </c>
      <c r="O605" s="383" t="s">
        <v>115</v>
      </c>
      <c r="P605" s="383" t="s">
        <v>72</v>
      </c>
      <c r="Q605" s="497">
        <v>56156.201999999997</v>
      </c>
      <c r="R605" s="497">
        <v>54543.872000000003</v>
      </c>
      <c r="S605" s="497">
        <v>1612.33</v>
      </c>
      <c r="T605" s="496">
        <v>0</v>
      </c>
      <c r="U605" s="496">
        <v>0</v>
      </c>
      <c r="V605" s="496">
        <v>0</v>
      </c>
      <c r="W605" s="496">
        <v>0</v>
      </c>
      <c r="X605" s="496">
        <v>0</v>
      </c>
      <c r="Y605" s="496">
        <v>0</v>
      </c>
      <c r="Z605" s="496">
        <v>0</v>
      </c>
      <c r="AA605" s="496">
        <v>0</v>
      </c>
    </row>
    <row r="606" spans="1:27" ht="15" x14ac:dyDescent="0.2">
      <c r="A606" s="383" t="s">
        <v>132</v>
      </c>
      <c r="B606" s="496">
        <v>2020</v>
      </c>
      <c r="C606" s="496">
        <v>10</v>
      </c>
      <c r="D606" s="496">
        <v>202010</v>
      </c>
      <c r="E606" s="383" t="s">
        <v>112</v>
      </c>
      <c r="F606" s="383" t="s">
        <v>115</v>
      </c>
      <c r="G606" s="383" t="s">
        <v>13</v>
      </c>
      <c r="H606" s="383" t="s">
        <v>83</v>
      </c>
      <c r="I606" s="383" t="s">
        <v>15</v>
      </c>
      <c r="J606" s="383" t="s">
        <v>115</v>
      </c>
      <c r="K606" s="383" t="s">
        <v>118</v>
      </c>
      <c r="L606" s="383" t="s">
        <v>119</v>
      </c>
      <c r="M606" s="496">
        <v>78</v>
      </c>
      <c r="N606" s="383" t="s">
        <v>51</v>
      </c>
      <c r="O606" s="383" t="s">
        <v>115</v>
      </c>
      <c r="P606" s="383" t="s">
        <v>73</v>
      </c>
      <c r="Q606" s="497">
        <v>82295.48</v>
      </c>
      <c r="R606" s="497">
        <v>82295.48</v>
      </c>
      <c r="S606" s="497">
        <v>0</v>
      </c>
      <c r="T606" s="496">
        <v>0</v>
      </c>
      <c r="U606" s="496">
        <v>0</v>
      </c>
      <c r="V606" s="496">
        <v>0</v>
      </c>
      <c r="W606" s="496">
        <v>0</v>
      </c>
      <c r="X606" s="496">
        <v>0</v>
      </c>
      <c r="Y606" s="496">
        <v>0</v>
      </c>
      <c r="Z606" s="496">
        <v>0</v>
      </c>
      <c r="AA606" s="496">
        <v>0</v>
      </c>
    </row>
    <row r="607" spans="1:27" ht="15" x14ac:dyDescent="0.2">
      <c r="A607" s="383" t="s">
        <v>132</v>
      </c>
      <c r="B607" s="496">
        <v>2020</v>
      </c>
      <c r="C607" s="496">
        <v>10</v>
      </c>
      <c r="D607" s="496">
        <v>202010</v>
      </c>
      <c r="E607" s="383" t="s">
        <v>112</v>
      </c>
      <c r="F607" s="383" t="s">
        <v>115</v>
      </c>
      <c r="G607" s="383" t="s">
        <v>13</v>
      </c>
      <c r="H607" s="383" t="s">
        <v>83</v>
      </c>
      <c r="I607" s="383" t="s">
        <v>15</v>
      </c>
      <c r="J607" s="383" t="s">
        <v>115</v>
      </c>
      <c r="K607" s="383" t="s">
        <v>118</v>
      </c>
      <c r="L607" s="383" t="s">
        <v>119</v>
      </c>
      <c r="M607" s="496">
        <v>78</v>
      </c>
      <c r="N607" s="383" t="s">
        <v>51</v>
      </c>
      <c r="O607" s="383" t="s">
        <v>115</v>
      </c>
      <c r="P607" s="383" t="s">
        <v>74</v>
      </c>
      <c r="Q607" s="497">
        <v>162593.98000000001</v>
      </c>
      <c r="R607" s="497">
        <v>100510.6</v>
      </c>
      <c r="S607" s="497">
        <v>62083.38</v>
      </c>
      <c r="T607" s="496">
        <v>0</v>
      </c>
      <c r="U607" s="496">
        <v>0</v>
      </c>
      <c r="V607" s="496">
        <v>0</v>
      </c>
      <c r="W607" s="496">
        <v>0</v>
      </c>
      <c r="X607" s="496">
        <v>0</v>
      </c>
      <c r="Y607" s="496">
        <v>0</v>
      </c>
      <c r="Z607" s="496">
        <v>0</v>
      </c>
      <c r="AA607" s="496">
        <v>0</v>
      </c>
    </row>
    <row r="608" spans="1:27" ht="15" x14ac:dyDescent="0.2">
      <c r="A608" s="383" t="s">
        <v>132</v>
      </c>
      <c r="B608" s="496">
        <v>2020</v>
      </c>
      <c r="C608" s="496">
        <v>10</v>
      </c>
      <c r="D608" s="496">
        <v>202010</v>
      </c>
      <c r="E608" s="383" t="s">
        <v>112</v>
      </c>
      <c r="F608" s="383" t="s">
        <v>115</v>
      </c>
      <c r="G608" s="383" t="s">
        <v>13</v>
      </c>
      <c r="H608" s="383" t="s">
        <v>83</v>
      </c>
      <c r="I608" s="383" t="s">
        <v>15</v>
      </c>
      <c r="J608" s="383" t="s">
        <v>115</v>
      </c>
      <c r="K608" s="383" t="s">
        <v>118</v>
      </c>
      <c r="L608" s="383" t="s">
        <v>119</v>
      </c>
      <c r="M608" s="496">
        <v>78</v>
      </c>
      <c r="N608" s="383" t="s">
        <v>51</v>
      </c>
      <c r="O608" s="383" t="s">
        <v>115</v>
      </c>
      <c r="P608" s="383" t="s">
        <v>77</v>
      </c>
      <c r="Q608" s="497">
        <v>3326.4389999999999</v>
      </c>
      <c r="R608" s="497">
        <v>3326.4389999999999</v>
      </c>
      <c r="S608" s="497">
        <v>0</v>
      </c>
      <c r="T608" s="496">
        <v>0</v>
      </c>
      <c r="U608" s="496">
        <v>0</v>
      </c>
      <c r="V608" s="496">
        <v>0</v>
      </c>
      <c r="W608" s="496">
        <v>0</v>
      </c>
      <c r="X608" s="496">
        <v>0</v>
      </c>
      <c r="Y608" s="496">
        <v>0</v>
      </c>
      <c r="Z608" s="496">
        <v>0</v>
      </c>
      <c r="AA608" s="496">
        <v>0</v>
      </c>
    </row>
    <row r="609" spans="1:27" ht="15" x14ac:dyDescent="0.2">
      <c r="A609" s="383" t="s">
        <v>132</v>
      </c>
      <c r="B609" s="496">
        <v>2020</v>
      </c>
      <c r="C609" s="496">
        <v>10</v>
      </c>
      <c r="D609" s="496">
        <v>202010</v>
      </c>
      <c r="E609" s="383" t="s">
        <v>112</v>
      </c>
      <c r="F609" s="383" t="s">
        <v>115</v>
      </c>
      <c r="G609" s="383" t="s">
        <v>13</v>
      </c>
      <c r="H609" s="383" t="s">
        <v>83</v>
      </c>
      <c r="I609" s="383" t="s">
        <v>16</v>
      </c>
      <c r="J609" s="383" t="s">
        <v>115</v>
      </c>
      <c r="K609" s="383" t="s">
        <v>138</v>
      </c>
      <c r="L609" s="383" t="s">
        <v>139</v>
      </c>
      <c r="M609" s="496">
        <v>90</v>
      </c>
      <c r="N609" s="383" t="s">
        <v>51</v>
      </c>
      <c r="O609" s="383" t="s">
        <v>115</v>
      </c>
      <c r="P609" s="383" t="s">
        <v>72</v>
      </c>
      <c r="Q609" s="497">
        <v>7047.2219999999998</v>
      </c>
      <c r="R609" s="497">
        <v>6675.5519999999997</v>
      </c>
      <c r="S609" s="497">
        <v>371.67</v>
      </c>
      <c r="T609" s="496">
        <v>0</v>
      </c>
      <c r="U609" s="496">
        <v>0</v>
      </c>
      <c r="V609" s="496">
        <v>0</v>
      </c>
      <c r="W609" s="496">
        <v>0</v>
      </c>
      <c r="X609" s="496">
        <v>0</v>
      </c>
      <c r="Y609" s="496">
        <v>0</v>
      </c>
      <c r="Z609" s="496">
        <v>0</v>
      </c>
      <c r="AA609" s="496">
        <v>0</v>
      </c>
    </row>
    <row r="610" spans="1:27" ht="15" x14ac:dyDescent="0.2">
      <c r="A610" s="383" t="s">
        <v>132</v>
      </c>
      <c r="B610" s="496">
        <v>2020</v>
      </c>
      <c r="C610" s="496">
        <v>10</v>
      </c>
      <c r="D610" s="496">
        <v>202010</v>
      </c>
      <c r="E610" s="383" t="s">
        <v>112</v>
      </c>
      <c r="F610" s="383" t="s">
        <v>115</v>
      </c>
      <c r="G610" s="383" t="s">
        <v>13</v>
      </c>
      <c r="H610" s="383" t="s">
        <v>83</v>
      </c>
      <c r="I610" s="383" t="s">
        <v>17</v>
      </c>
      <c r="J610" s="383" t="s">
        <v>115</v>
      </c>
      <c r="K610" s="383" t="s">
        <v>140</v>
      </c>
      <c r="L610" s="383" t="s">
        <v>141</v>
      </c>
      <c r="M610" s="496">
        <v>100</v>
      </c>
      <c r="N610" s="383" t="s">
        <v>51</v>
      </c>
      <c r="O610" s="383" t="s">
        <v>115</v>
      </c>
      <c r="P610" s="383" t="s">
        <v>72</v>
      </c>
      <c r="Q610" s="497">
        <v>18142.771000000001</v>
      </c>
      <c r="R610" s="497">
        <v>18142.771000000001</v>
      </c>
      <c r="S610" s="497">
        <v>0</v>
      </c>
      <c r="T610" s="496">
        <v>0</v>
      </c>
      <c r="U610" s="496">
        <v>0</v>
      </c>
      <c r="V610" s="496">
        <v>0</v>
      </c>
      <c r="W610" s="496">
        <v>0</v>
      </c>
      <c r="X610" s="496">
        <v>0</v>
      </c>
      <c r="Y610" s="496">
        <v>0</v>
      </c>
      <c r="Z610" s="496">
        <v>0</v>
      </c>
      <c r="AA610" s="496">
        <v>0</v>
      </c>
    </row>
    <row r="611" spans="1:27" ht="15" x14ac:dyDescent="0.2">
      <c r="A611" s="383" t="s">
        <v>132</v>
      </c>
      <c r="B611" s="496">
        <v>2020</v>
      </c>
      <c r="C611" s="496">
        <v>10</v>
      </c>
      <c r="D611" s="496">
        <v>202010</v>
      </c>
      <c r="E611" s="383" t="s">
        <v>112</v>
      </c>
      <c r="F611" s="383" t="s">
        <v>115</v>
      </c>
      <c r="G611" s="383" t="s">
        <v>13</v>
      </c>
      <c r="H611" s="383" t="s">
        <v>83</v>
      </c>
      <c r="I611" s="383" t="s">
        <v>17</v>
      </c>
      <c r="J611" s="383" t="s">
        <v>115</v>
      </c>
      <c r="K611" s="383" t="s">
        <v>140</v>
      </c>
      <c r="L611" s="383" t="s">
        <v>141</v>
      </c>
      <c r="M611" s="496">
        <v>100</v>
      </c>
      <c r="N611" s="383" t="s">
        <v>51</v>
      </c>
      <c r="O611" s="383" t="s">
        <v>115</v>
      </c>
      <c r="P611" s="383" t="s">
        <v>73</v>
      </c>
      <c r="Q611" s="497">
        <v>866.67</v>
      </c>
      <c r="R611" s="497">
        <v>866.67</v>
      </c>
      <c r="S611" s="497">
        <v>0</v>
      </c>
      <c r="T611" s="496">
        <v>0</v>
      </c>
      <c r="U611" s="496">
        <v>0</v>
      </c>
      <c r="V611" s="496">
        <v>0</v>
      </c>
      <c r="W611" s="496">
        <v>0</v>
      </c>
      <c r="X611" s="496">
        <v>0</v>
      </c>
      <c r="Y611" s="496">
        <v>0</v>
      </c>
      <c r="Z611" s="496">
        <v>0</v>
      </c>
      <c r="AA611" s="496">
        <v>0</v>
      </c>
    </row>
    <row r="612" spans="1:27" ht="15" x14ac:dyDescent="0.2">
      <c r="A612" s="383" t="s">
        <v>132</v>
      </c>
      <c r="B612" s="496">
        <v>2020</v>
      </c>
      <c r="C612" s="496">
        <v>10</v>
      </c>
      <c r="D612" s="496">
        <v>202010</v>
      </c>
      <c r="E612" s="383" t="s">
        <v>112</v>
      </c>
      <c r="F612" s="383" t="s">
        <v>115</v>
      </c>
      <c r="G612" s="383" t="s">
        <v>13</v>
      </c>
      <c r="H612" s="383" t="s">
        <v>83</v>
      </c>
      <c r="I612" s="383" t="s">
        <v>17</v>
      </c>
      <c r="J612" s="383" t="s">
        <v>115</v>
      </c>
      <c r="K612" s="383" t="s">
        <v>140</v>
      </c>
      <c r="L612" s="383" t="s">
        <v>141</v>
      </c>
      <c r="M612" s="496">
        <v>100</v>
      </c>
      <c r="N612" s="383" t="s">
        <v>51</v>
      </c>
      <c r="O612" s="383" t="s">
        <v>115</v>
      </c>
      <c r="P612" s="383" t="s">
        <v>76</v>
      </c>
      <c r="Q612" s="497">
        <v>38735.5</v>
      </c>
      <c r="R612" s="497">
        <v>38735.5</v>
      </c>
      <c r="S612" s="497">
        <v>0</v>
      </c>
      <c r="T612" s="496">
        <v>0</v>
      </c>
      <c r="U612" s="496">
        <v>0</v>
      </c>
      <c r="V612" s="496">
        <v>0</v>
      </c>
      <c r="W612" s="496">
        <v>0</v>
      </c>
      <c r="X612" s="496">
        <v>0</v>
      </c>
      <c r="Y612" s="496">
        <v>0</v>
      </c>
      <c r="Z612" s="496">
        <v>0</v>
      </c>
      <c r="AA612" s="496">
        <v>0</v>
      </c>
    </row>
    <row r="613" spans="1:27" ht="15" x14ac:dyDescent="0.2">
      <c r="A613" s="383" t="s">
        <v>132</v>
      </c>
      <c r="B613" s="496">
        <v>2020</v>
      </c>
      <c r="C613" s="496">
        <v>10</v>
      </c>
      <c r="D613" s="496">
        <v>202010</v>
      </c>
      <c r="E613" s="383" t="s">
        <v>112</v>
      </c>
      <c r="F613" s="383" t="s">
        <v>115</v>
      </c>
      <c r="G613" s="383" t="s">
        <v>13</v>
      </c>
      <c r="H613" s="383" t="s">
        <v>83</v>
      </c>
      <c r="I613" s="383" t="s">
        <v>17</v>
      </c>
      <c r="J613" s="383" t="s">
        <v>115</v>
      </c>
      <c r="K613" s="383" t="s">
        <v>140</v>
      </c>
      <c r="L613" s="383" t="s">
        <v>141</v>
      </c>
      <c r="M613" s="496">
        <v>100</v>
      </c>
      <c r="N613" s="383" t="s">
        <v>51</v>
      </c>
      <c r="O613" s="383" t="s">
        <v>115</v>
      </c>
      <c r="P613" s="383" t="s">
        <v>77</v>
      </c>
      <c r="Q613" s="497">
        <v>8128</v>
      </c>
      <c r="R613" s="497">
        <v>8128</v>
      </c>
      <c r="S613" s="497">
        <v>0</v>
      </c>
      <c r="T613" s="496">
        <v>0</v>
      </c>
      <c r="U613" s="496">
        <v>0</v>
      </c>
      <c r="V613" s="496">
        <v>0</v>
      </c>
      <c r="W613" s="496">
        <v>0</v>
      </c>
      <c r="X613" s="496">
        <v>0</v>
      </c>
      <c r="Y613" s="496">
        <v>0</v>
      </c>
      <c r="Z613" s="496">
        <v>0</v>
      </c>
      <c r="AA613" s="496">
        <v>0</v>
      </c>
    </row>
    <row r="614" spans="1:27" ht="15" x14ac:dyDescent="0.2">
      <c r="A614" s="383" t="s">
        <v>132</v>
      </c>
      <c r="B614" s="496">
        <v>2020</v>
      </c>
      <c r="C614" s="496">
        <v>10</v>
      </c>
      <c r="D614" s="496">
        <v>202010</v>
      </c>
      <c r="E614" s="383" t="s">
        <v>112</v>
      </c>
      <c r="F614" s="383" t="s">
        <v>115</v>
      </c>
      <c r="G614" s="383" t="s">
        <v>13</v>
      </c>
      <c r="H614" s="383" t="s">
        <v>83</v>
      </c>
      <c r="I614" s="383" t="s">
        <v>18</v>
      </c>
      <c r="J614" s="383" t="s">
        <v>115</v>
      </c>
      <c r="K614" s="383" t="s">
        <v>142</v>
      </c>
      <c r="L614" s="383" t="s">
        <v>143</v>
      </c>
      <c r="M614" s="496">
        <v>100</v>
      </c>
      <c r="N614" s="383" t="s">
        <v>51</v>
      </c>
      <c r="O614" s="383" t="s">
        <v>115</v>
      </c>
      <c r="P614" s="383" t="s">
        <v>72</v>
      </c>
      <c r="Q614" s="497">
        <v>742.74300000000005</v>
      </c>
      <c r="R614" s="497">
        <v>742.74300000000005</v>
      </c>
      <c r="S614" s="497">
        <v>0</v>
      </c>
      <c r="T614" s="496">
        <v>0</v>
      </c>
      <c r="U614" s="496">
        <v>0</v>
      </c>
      <c r="V614" s="496">
        <v>0</v>
      </c>
      <c r="W614" s="496">
        <v>0</v>
      </c>
      <c r="X614" s="496">
        <v>0</v>
      </c>
      <c r="Y614" s="496">
        <v>0</v>
      </c>
      <c r="Z614" s="496">
        <v>0</v>
      </c>
      <c r="AA614" s="496">
        <v>0</v>
      </c>
    </row>
    <row r="615" spans="1:27" ht="15" x14ac:dyDescent="0.2">
      <c r="A615" s="383" t="s">
        <v>132</v>
      </c>
      <c r="B615" s="496">
        <v>2020</v>
      </c>
      <c r="C615" s="496">
        <v>10</v>
      </c>
      <c r="D615" s="496">
        <v>202010</v>
      </c>
      <c r="E615" s="383" t="s">
        <v>112</v>
      </c>
      <c r="F615" s="383" t="s">
        <v>115</v>
      </c>
      <c r="G615" s="383" t="s">
        <v>13</v>
      </c>
      <c r="H615" s="383" t="s">
        <v>83</v>
      </c>
      <c r="I615" s="383" t="s">
        <v>18</v>
      </c>
      <c r="J615" s="383" t="s">
        <v>115</v>
      </c>
      <c r="K615" s="383" t="s">
        <v>142</v>
      </c>
      <c r="L615" s="383" t="s">
        <v>143</v>
      </c>
      <c r="M615" s="496">
        <v>100</v>
      </c>
      <c r="N615" s="383" t="s">
        <v>51</v>
      </c>
      <c r="O615" s="383" t="s">
        <v>115</v>
      </c>
      <c r="P615" s="383" t="s">
        <v>74</v>
      </c>
      <c r="Q615" s="497">
        <v>25110.5</v>
      </c>
      <c r="R615" s="497">
        <v>25110.5</v>
      </c>
      <c r="S615" s="497">
        <v>0</v>
      </c>
      <c r="T615" s="496">
        <v>0</v>
      </c>
      <c r="U615" s="496">
        <v>0</v>
      </c>
      <c r="V615" s="496">
        <v>0</v>
      </c>
      <c r="W615" s="496">
        <v>0</v>
      </c>
      <c r="X615" s="496">
        <v>0</v>
      </c>
      <c r="Y615" s="496">
        <v>0</v>
      </c>
      <c r="Z615" s="496">
        <v>0</v>
      </c>
      <c r="AA615" s="496">
        <v>0</v>
      </c>
    </row>
    <row r="616" spans="1:27" ht="15" x14ac:dyDescent="0.2">
      <c r="A616" s="383" t="s">
        <v>132</v>
      </c>
      <c r="B616" s="496">
        <v>2020</v>
      </c>
      <c r="C616" s="496">
        <v>10</v>
      </c>
      <c r="D616" s="496">
        <v>202010</v>
      </c>
      <c r="E616" s="383" t="s">
        <v>112</v>
      </c>
      <c r="F616" s="383" t="s">
        <v>115</v>
      </c>
      <c r="G616" s="383" t="s">
        <v>13</v>
      </c>
      <c r="H616" s="383" t="s">
        <v>83</v>
      </c>
      <c r="I616" s="383" t="s">
        <v>18</v>
      </c>
      <c r="J616" s="383" t="s">
        <v>115</v>
      </c>
      <c r="K616" s="383" t="s">
        <v>142</v>
      </c>
      <c r="L616" s="383" t="s">
        <v>143</v>
      </c>
      <c r="M616" s="496">
        <v>100</v>
      </c>
      <c r="N616" s="383" t="s">
        <v>51</v>
      </c>
      <c r="O616" s="383" t="s">
        <v>115</v>
      </c>
      <c r="P616" s="383" t="s">
        <v>76</v>
      </c>
      <c r="Q616" s="497">
        <v>48372.58</v>
      </c>
      <c r="R616" s="497">
        <v>48372.58</v>
      </c>
      <c r="S616" s="497">
        <v>0</v>
      </c>
      <c r="T616" s="496">
        <v>0</v>
      </c>
      <c r="U616" s="496">
        <v>0</v>
      </c>
      <c r="V616" s="496">
        <v>0</v>
      </c>
      <c r="W616" s="496">
        <v>0</v>
      </c>
      <c r="X616" s="496">
        <v>0</v>
      </c>
      <c r="Y616" s="496">
        <v>0</v>
      </c>
      <c r="Z616" s="496">
        <v>0</v>
      </c>
      <c r="AA616" s="496">
        <v>0</v>
      </c>
    </row>
    <row r="617" spans="1:27" ht="15" x14ac:dyDescent="0.2">
      <c r="A617" s="383" t="s">
        <v>132</v>
      </c>
      <c r="B617" s="496">
        <v>2020</v>
      </c>
      <c r="C617" s="496">
        <v>10</v>
      </c>
      <c r="D617" s="496">
        <v>202010</v>
      </c>
      <c r="E617" s="383" t="s">
        <v>112</v>
      </c>
      <c r="F617" s="383" t="s">
        <v>115</v>
      </c>
      <c r="G617" s="383" t="s">
        <v>13</v>
      </c>
      <c r="H617" s="383" t="s">
        <v>83</v>
      </c>
      <c r="I617" s="383" t="s">
        <v>19</v>
      </c>
      <c r="J617" s="383" t="s">
        <v>169</v>
      </c>
      <c r="K617" s="383" t="s">
        <v>144</v>
      </c>
      <c r="L617" s="383" t="s">
        <v>145</v>
      </c>
      <c r="M617" s="496">
        <v>95</v>
      </c>
      <c r="N617" s="383" t="s">
        <v>51</v>
      </c>
      <c r="O617" s="383" t="s">
        <v>115</v>
      </c>
      <c r="P617" s="383" t="s">
        <v>72</v>
      </c>
      <c r="Q617" s="497">
        <v>111310.114</v>
      </c>
      <c r="R617" s="497">
        <v>104921.954</v>
      </c>
      <c r="S617" s="497">
        <v>6388.16</v>
      </c>
      <c r="T617" s="496">
        <v>0</v>
      </c>
      <c r="U617" s="496">
        <v>0</v>
      </c>
      <c r="V617" s="496">
        <v>0</v>
      </c>
      <c r="W617" s="496">
        <v>0</v>
      </c>
      <c r="X617" s="496">
        <v>0</v>
      </c>
      <c r="Y617" s="496">
        <v>0</v>
      </c>
      <c r="Z617" s="496">
        <v>0</v>
      </c>
      <c r="AA617" s="496">
        <v>0</v>
      </c>
    </row>
    <row r="618" spans="1:27" ht="15" x14ac:dyDescent="0.2">
      <c r="A618" s="383" t="s">
        <v>132</v>
      </c>
      <c r="B618" s="496">
        <v>2020</v>
      </c>
      <c r="C618" s="496">
        <v>10</v>
      </c>
      <c r="D618" s="496">
        <v>202010</v>
      </c>
      <c r="E618" s="383" t="s">
        <v>112</v>
      </c>
      <c r="F618" s="383" t="s">
        <v>115</v>
      </c>
      <c r="G618" s="383" t="s">
        <v>13</v>
      </c>
      <c r="H618" s="383" t="s">
        <v>83</v>
      </c>
      <c r="I618" s="383" t="s">
        <v>20</v>
      </c>
      <c r="J618" s="383" t="s">
        <v>115</v>
      </c>
      <c r="K618" s="383" t="s">
        <v>146</v>
      </c>
      <c r="L618" s="383" t="s">
        <v>147</v>
      </c>
      <c r="M618" s="496">
        <v>14</v>
      </c>
      <c r="N618" s="383" t="s">
        <v>51</v>
      </c>
      <c r="O618" s="383" t="s">
        <v>115</v>
      </c>
      <c r="P618" s="383" t="s">
        <v>72</v>
      </c>
      <c r="Q618" s="497">
        <v>2472.4</v>
      </c>
      <c r="R618" s="497">
        <v>462.88600000000002</v>
      </c>
      <c r="S618" s="497">
        <v>2009.51</v>
      </c>
      <c r="T618" s="496">
        <v>0</v>
      </c>
      <c r="U618" s="496">
        <v>0</v>
      </c>
      <c r="V618" s="496">
        <v>0</v>
      </c>
      <c r="W618" s="496">
        <v>0</v>
      </c>
      <c r="X618" s="496">
        <v>0</v>
      </c>
      <c r="Y618" s="496">
        <v>0</v>
      </c>
      <c r="Z618" s="496">
        <v>0</v>
      </c>
      <c r="AA618" s="496">
        <v>0</v>
      </c>
    </row>
    <row r="619" spans="1:27" ht="15" x14ac:dyDescent="0.2">
      <c r="A619" s="383" t="s">
        <v>132</v>
      </c>
      <c r="B619" s="496">
        <v>2020</v>
      </c>
      <c r="C619" s="496">
        <v>10</v>
      </c>
      <c r="D619" s="496">
        <v>202010</v>
      </c>
      <c r="E619" s="383" t="s">
        <v>112</v>
      </c>
      <c r="F619" s="383" t="s">
        <v>115</v>
      </c>
      <c r="G619" s="383" t="s">
        <v>13</v>
      </c>
      <c r="H619" s="383" t="s">
        <v>83</v>
      </c>
      <c r="I619" s="383" t="s">
        <v>21</v>
      </c>
      <c r="J619" s="383" t="s">
        <v>115</v>
      </c>
      <c r="K619" s="383" t="s">
        <v>148</v>
      </c>
      <c r="L619" s="383" t="s">
        <v>149</v>
      </c>
      <c r="M619" s="496">
        <v>88</v>
      </c>
      <c r="N619" s="383" t="s">
        <v>51</v>
      </c>
      <c r="O619" s="383" t="s">
        <v>115</v>
      </c>
      <c r="P619" s="383" t="s">
        <v>72</v>
      </c>
      <c r="Q619" s="497">
        <v>746.70600000000002</v>
      </c>
      <c r="R619" s="497">
        <v>746.70600000000002</v>
      </c>
      <c r="S619" s="497">
        <v>0</v>
      </c>
      <c r="T619" s="496">
        <v>0</v>
      </c>
      <c r="U619" s="496">
        <v>0</v>
      </c>
      <c r="V619" s="496">
        <v>0</v>
      </c>
      <c r="W619" s="496">
        <v>0</v>
      </c>
      <c r="X619" s="496">
        <v>0</v>
      </c>
      <c r="Y619" s="496">
        <v>0</v>
      </c>
      <c r="Z619" s="496">
        <v>0</v>
      </c>
      <c r="AA619" s="496">
        <v>0</v>
      </c>
    </row>
    <row r="620" spans="1:27" ht="15" x14ac:dyDescent="0.2">
      <c r="A620" s="383" t="s">
        <v>132</v>
      </c>
      <c r="B620" s="496">
        <v>2020</v>
      </c>
      <c r="C620" s="496">
        <v>10</v>
      </c>
      <c r="D620" s="496">
        <v>202010</v>
      </c>
      <c r="E620" s="383" t="s">
        <v>112</v>
      </c>
      <c r="F620" s="383" t="s">
        <v>115</v>
      </c>
      <c r="G620" s="383" t="s">
        <v>13</v>
      </c>
      <c r="H620" s="383" t="s">
        <v>83</v>
      </c>
      <c r="I620" s="383" t="s">
        <v>22</v>
      </c>
      <c r="J620" s="383" t="s">
        <v>115</v>
      </c>
      <c r="K620" s="383" t="s">
        <v>150</v>
      </c>
      <c r="L620" s="383" t="s">
        <v>151</v>
      </c>
      <c r="M620" s="496">
        <v>68</v>
      </c>
      <c r="N620" s="383" t="s">
        <v>51</v>
      </c>
      <c r="O620" s="383" t="s">
        <v>115</v>
      </c>
      <c r="P620" s="383" t="s">
        <v>72</v>
      </c>
      <c r="Q620" s="497">
        <v>450.01100000000002</v>
      </c>
      <c r="R620" s="497">
        <v>450.01100000000002</v>
      </c>
      <c r="S620" s="497">
        <v>0</v>
      </c>
      <c r="T620" s="496">
        <v>0</v>
      </c>
      <c r="U620" s="496">
        <v>0</v>
      </c>
      <c r="V620" s="496">
        <v>0</v>
      </c>
      <c r="W620" s="496">
        <v>0</v>
      </c>
      <c r="X620" s="496">
        <v>0</v>
      </c>
      <c r="Y620" s="496">
        <v>0</v>
      </c>
      <c r="Z620" s="496">
        <v>0</v>
      </c>
      <c r="AA620" s="496">
        <v>0</v>
      </c>
    </row>
    <row r="621" spans="1:27" ht="15" x14ac:dyDescent="0.2">
      <c r="A621" s="383" t="s">
        <v>132</v>
      </c>
      <c r="B621" s="496">
        <v>2020</v>
      </c>
      <c r="C621" s="496">
        <v>10</v>
      </c>
      <c r="D621" s="496">
        <v>202010</v>
      </c>
      <c r="E621" s="383" t="s">
        <v>112</v>
      </c>
      <c r="F621" s="383" t="s">
        <v>115</v>
      </c>
      <c r="G621" s="383" t="s">
        <v>13</v>
      </c>
      <c r="H621" s="383" t="s">
        <v>84</v>
      </c>
      <c r="I621" s="383" t="s">
        <v>25</v>
      </c>
      <c r="J621" s="383" t="s">
        <v>115</v>
      </c>
      <c r="K621" s="383" t="s">
        <v>152</v>
      </c>
      <c r="L621" s="383" t="s">
        <v>153</v>
      </c>
      <c r="M621" s="496">
        <v>95</v>
      </c>
      <c r="N621" s="383" t="s">
        <v>51</v>
      </c>
      <c r="O621" s="383" t="s">
        <v>115</v>
      </c>
      <c r="P621" s="383" t="s">
        <v>72</v>
      </c>
      <c r="Q621" s="497">
        <v>60866.661</v>
      </c>
      <c r="R621" s="497">
        <v>60439.396999999997</v>
      </c>
      <c r="S621" s="497">
        <v>427.27</v>
      </c>
      <c r="T621" s="496">
        <v>0</v>
      </c>
      <c r="U621" s="496">
        <v>0</v>
      </c>
      <c r="V621" s="496">
        <v>0</v>
      </c>
      <c r="W621" s="496">
        <v>0</v>
      </c>
      <c r="X621" s="496">
        <v>0</v>
      </c>
      <c r="Y621" s="496">
        <v>0</v>
      </c>
      <c r="Z621" s="496">
        <v>0</v>
      </c>
      <c r="AA621" s="496">
        <v>0</v>
      </c>
    </row>
    <row r="622" spans="1:27" ht="15" x14ac:dyDescent="0.2">
      <c r="A622" s="383" t="s">
        <v>132</v>
      </c>
      <c r="B622" s="496">
        <v>2020</v>
      </c>
      <c r="C622" s="496">
        <v>10</v>
      </c>
      <c r="D622" s="496">
        <v>202010</v>
      </c>
      <c r="E622" s="383" t="s">
        <v>112</v>
      </c>
      <c r="F622" s="383" t="s">
        <v>115</v>
      </c>
      <c r="G622" s="383" t="s">
        <v>13</v>
      </c>
      <c r="H622" s="383" t="s">
        <v>84</v>
      </c>
      <c r="I622" s="383" t="s">
        <v>25</v>
      </c>
      <c r="J622" s="383" t="s">
        <v>115</v>
      </c>
      <c r="K622" s="383" t="s">
        <v>152</v>
      </c>
      <c r="L622" s="383" t="s">
        <v>153</v>
      </c>
      <c r="M622" s="496">
        <v>95</v>
      </c>
      <c r="N622" s="383" t="s">
        <v>51</v>
      </c>
      <c r="O622" s="383" t="s">
        <v>115</v>
      </c>
      <c r="P622" s="383" t="s">
        <v>74</v>
      </c>
      <c r="Q622" s="497">
        <v>136934.96</v>
      </c>
      <c r="R622" s="497">
        <v>133674.96</v>
      </c>
      <c r="S622" s="497">
        <v>3260</v>
      </c>
      <c r="T622" s="496">
        <v>0</v>
      </c>
      <c r="U622" s="496">
        <v>0</v>
      </c>
      <c r="V622" s="496">
        <v>0</v>
      </c>
      <c r="W622" s="496">
        <v>0</v>
      </c>
      <c r="X622" s="496">
        <v>0</v>
      </c>
      <c r="Y622" s="496">
        <v>0</v>
      </c>
      <c r="Z622" s="496">
        <v>0</v>
      </c>
      <c r="AA622" s="496">
        <v>0</v>
      </c>
    </row>
    <row r="623" spans="1:27" ht="15" x14ac:dyDescent="0.2">
      <c r="A623" s="383" t="s">
        <v>132</v>
      </c>
      <c r="B623" s="496">
        <v>2020</v>
      </c>
      <c r="C623" s="496">
        <v>10</v>
      </c>
      <c r="D623" s="496">
        <v>202010</v>
      </c>
      <c r="E623" s="383" t="s">
        <v>112</v>
      </c>
      <c r="F623" s="383" t="s">
        <v>115</v>
      </c>
      <c r="G623" s="383" t="s">
        <v>13</v>
      </c>
      <c r="H623" s="383" t="s">
        <v>84</v>
      </c>
      <c r="I623" s="383" t="s">
        <v>25</v>
      </c>
      <c r="J623" s="383" t="s">
        <v>115</v>
      </c>
      <c r="K623" s="383" t="s">
        <v>152</v>
      </c>
      <c r="L623" s="383" t="s">
        <v>153</v>
      </c>
      <c r="M623" s="496">
        <v>95</v>
      </c>
      <c r="N623" s="383" t="s">
        <v>51</v>
      </c>
      <c r="O623" s="383" t="s">
        <v>115</v>
      </c>
      <c r="P623" s="383" t="s">
        <v>77</v>
      </c>
      <c r="Q623" s="497">
        <v>2407.998</v>
      </c>
      <c r="R623" s="497">
        <v>2407.998</v>
      </c>
      <c r="S623" s="497">
        <v>0</v>
      </c>
      <c r="T623" s="496">
        <v>0</v>
      </c>
      <c r="U623" s="496">
        <v>0</v>
      </c>
      <c r="V623" s="496">
        <v>0</v>
      </c>
      <c r="W623" s="496">
        <v>0</v>
      </c>
      <c r="X623" s="496">
        <v>0</v>
      </c>
      <c r="Y623" s="496">
        <v>0</v>
      </c>
      <c r="Z623" s="496">
        <v>0</v>
      </c>
      <c r="AA623" s="496">
        <v>0</v>
      </c>
    </row>
    <row r="624" spans="1:27" ht="15" x14ac:dyDescent="0.2">
      <c r="A624" s="383" t="s">
        <v>132</v>
      </c>
      <c r="B624" s="496">
        <v>2020</v>
      </c>
      <c r="C624" s="496">
        <v>10</v>
      </c>
      <c r="D624" s="496">
        <v>202010</v>
      </c>
      <c r="E624" s="383" t="s">
        <v>112</v>
      </c>
      <c r="F624" s="383" t="s">
        <v>115</v>
      </c>
      <c r="G624" s="383" t="s">
        <v>13</v>
      </c>
      <c r="H624" s="383" t="s">
        <v>84</v>
      </c>
      <c r="I624" s="383" t="s">
        <v>25</v>
      </c>
      <c r="J624" s="383" t="s">
        <v>115</v>
      </c>
      <c r="K624" s="383" t="s">
        <v>170</v>
      </c>
      <c r="L624" s="383" t="s">
        <v>171</v>
      </c>
      <c r="M624" s="496">
        <v>95</v>
      </c>
      <c r="N624" s="383" t="s">
        <v>51</v>
      </c>
      <c r="O624" s="383" t="s">
        <v>115</v>
      </c>
      <c r="P624" s="383" t="s">
        <v>72</v>
      </c>
      <c r="Q624" s="497">
        <v>346515.228</v>
      </c>
      <c r="R624" s="497">
        <v>329190.228</v>
      </c>
      <c r="S624" s="497">
        <v>17325</v>
      </c>
      <c r="T624" s="496">
        <v>0</v>
      </c>
      <c r="U624" s="496">
        <v>0</v>
      </c>
      <c r="V624" s="496">
        <v>0</v>
      </c>
      <c r="W624" s="496">
        <v>0</v>
      </c>
      <c r="X624" s="496">
        <v>0</v>
      </c>
      <c r="Y624" s="496">
        <v>0</v>
      </c>
      <c r="Z624" s="496">
        <v>0</v>
      </c>
      <c r="AA624" s="496">
        <v>0</v>
      </c>
    </row>
    <row r="625" spans="1:27" ht="15" x14ac:dyDescent="0.2">
      <c r="A625" s="383" t="s">
        <v>132</v>
      </c>
      <c r="B625" s="496">
        <v>2020</v>
      </c>
      <c r="C625" s="496">
        <v>10</v>
      </c>
      <c r="D625" s="496">
        <v>202010</v>
      </c>
      <c r="E625" s="383" t="s">
        <v>112</v>
      </c>
      <c r="F625" s="383" t="s">
        <v>115</v>
      </c>
      <c r="G625" s="383" t="s">
        <v>13</v>
      </c>
      <c r="H625" s="383" t="s">
        <v>84</v>
      </c>
      <c r="I625" s="383" t="s">
        <v>26</v>
      </c>
      <c r="J625" s="383" t="s">
        <v>115</v>
      </c>
      <c r="K625" s="383" t="s">
        <v>154</v>
      </c>
      <c r="L625" s="383" t="s">
        <v>155</v>
      </c>
      <c r="M625" s="496">
        <v>100</v>
      </c>
      <c r="N625" s="383" t="s">
        <v>51</v>
      </c>
      <c r="O625" s="383" t="s">
        <v>115</v>
      </c>
      <c r="P625" s="383" t="s">
        <v>72</v>
      </c>
      <c r="Q625" s="497">
        <v>876.31200000000001</v>
      </c>
      <c r="R625" s="497">
        <v>876.31200000000001</v>
      </c>
      <c r="S625" s="497">
        <v>0</v>
      </c>
      <c r="T625" s="496">
        <v>0</v>
      </c>
      <c r="U625" s="496">
        <v>0</v>
      </c>
      <c r="V625" s="496">
        <v>0</v>
      </c>
      <c r="W625" s="496">
        <v>0</v>
      </c>
      <c r="X625" s="496">
        <v>0</v>
      </c>
      <c r="Y625" s="496">
        <v>0</v>
      </c>
      <c r="Z625" s="496">
        <v>0</v>
      </c>
      <c r="AA625" s="496">
        <v>0</v>
      </c>
    </row>
    <row r="626" spans="1:27" ht="15" x14ac:dyDescent="0.2">
      <c r="A626" s="383" t="s">
        <v>132</v>
      </c>
      <c r="B626" s="496">
        <v>2020</v>
      </c>
      <c r="C626" s="496">
        <v>10</v>
      </c>
      <c r="D626" s="496">
        <v>202010</v>
      </c>
      <c r="E626" s="383" t="s">
        <v>112</v>
      </c>
      <c r="F626" s="383" t="s">
        <v>115</v>
      </c>
      <c r="G626" s="383" t="s">
        <v>13</v>
      </c>
      <c r="H626" s="383" t="s">
        <v>84</v>
      </c>
      <c r="I626" s="383" t="s">
        <v>26</v>
      </c>
      <c r="J626" s="383" t="s">
        <v>115</v>
      </c>
      <c r="K626" s="383" t="s">
        <v>154</v>
      </c>
      <c r="L626" s="383" t="s">
        <v>155</v>
      </c>
      <c r="M626" s="496">
        <v>100</v>
      </c>
      <c r="N626" s="383" t="s">
        <v>51</v>
      </c>
      <c r="O626" s="383" t="s">
        <v>115</v>
      </c>
      <c r="P626" s="383" t="s">
        <v>76</v>
      </c>
      <c r="Q626" s="497">
        <v>34608</v>
      </c>
      <c r="R626" s="497">
        <v>34608</v>
      </c>
      <c r="S626" s="497">
        <v>0</v>
      </c>
      <c r="T626" s="496">
        <v>0</v>
      </c>
      <c r="U626" s="496">
        <v>0</v>
      </c>
      <c r="V626" s="496">
        <v>0</v>
      </c>
      <c r="W626" s="496">
        <v>0</v>
      </c>
      <c r="X626" s="496">
        <v>0</v>
      </c>
      <c r="Y626" s="496">
        <v>0</v>
      </c>
      <c r="Z626" s="496">
        <v>0</v>
      </c>
      <c r="AA626" s="496">
        <v>0</v>
      </c>
    </row>
    <row r="627" spans="1:27" ht="15" x14ac:dyDescent="0.2">
      <c r="A627" s="383" t="s">
        <v>132</v>
      </c>
      <c r="B627" s="496">
        <v>2020</v>
      </c>
      <c r="C627" s="496">
        <v>10</v>
      </c>
      <c r="D627" s="496">
        <v>202010</v>
      </c>
      <c r="E627" s="383" t="s">
        <v>112</v>
      </c>
      <c r="F627" s="383" t="s">
        <v>115</v>
      </c>
      <c r="G627" s="383" t="s">
        <v>13</v>
      </c>
      <c r="H627" s="383" t="s">
        <v>84</v>
      </c>
      <c r="I627" s="383" t="s">
        <v>27</v>
      </c>
      <c r="J627" s="383" t="s">
        <v>115</v>
      </c>
      <c r="K627" s="383" t="s">
        <v>122</v>
      </c>
      <c r="L627" s="383" t="s">
        <v>123</v>
      </c>
      <c r="M627" s="496">
        <v>96</v>
      </c>
      <c r="N627" s="383" t="s">
        <v>51</v>
      </c>
      <c r="O627" s="383" t="s">
        <v>115</v>
      </c>
      <c r="P627" s="383" t="s">
        <v>72</v>
      </c>
      <c r="Q627" s="497">
        <v>27421.079000000002</v>
      </c>
      <c r="R627" s="497">
        <v>27499.039000000001</v>
      </c>
      <c r="S627" s="497">
        <v>-77.959999999999994</v>
      </c>
      <c r="T627" s="496">
        <v>0</v>
      </c>
      <c r="U627" s="496">
        <v>0</v>
      </c>
      <c r="V627" s="496">
        <v>0</v>
      </c>
      <c r="W627" s="496">
        <v>0</v>
      </c>
      <c r="X627" s="496">
        <v>0</v>
      </c>
      <c r="Y627" s="496">
        <v>0</v>
      </c>
      <c r="Z627" s="496">
        <v>0</v>
      </c>
      <c r="AA627" s="496">
        <v>0</v>
      </c>
    </row>
    <row r="628" spans="1:27" ht="15" x14ac:dyDescent="0.2">
      <c r="A628" s="383" t="s">
        <v>132</v>
      </c>
      <c r="B628" s="496">
        <v>2020</v>
      </c>
      <c r="C628" s="496">
        <v>10</v>
      </c>
      <c r="D628" s="496">
        <v>202010</v>
      </c>
      <c r="E628" s="383" t="s">
        <v>112</v>
      </c>
      <c r="F628" s="383" t="s">
        <v>115</v>
      </c>
      <c r="G628" s="383" t="s">
        <v>13</v>
      </c>
      <c r="H628" s="383" t="s">
        <v>84</v>
      </c>
      <c r="I628" s="383" t="s">
        <v>27</v>
      </c>
      <c r="J628" s="383" t="s">
        <v>115</v>
      </c>
      <c r="K628" s="383" t="s">
        <v>122</v>
      </c>
      <c r="L628" s="383" t="s">
        <v>123</v>
      </c>
      <c r="M628" s="496">
        <v>96</v>
      </c>
      <c r="N628" s="383" t="s">
        <v>51</v>
      </c>
      <c r="O628" s="383" t="s">
        <v>115</v>
      </c>
      <c r="P628" s="383" t="s">
        <v>73</v>
      </c>
      <c r="Q628" s="497">
        <v>1279.241</v>
      </c>
      <c r="R628" s="497">
        <v>1279.241</v>
      </c>
      <c r="S628" s="497">
        <v>0</v>
      </c>
      <c r="T628" s="496">
        <v>0</v>
      </c>
      <c r="U628" s="496">
        <v>0</v>
      </c>
      <c r="V628" s="496">
        <v>0</v>
      </c>
      <c r="W628" s="496">
        <v>0</v>
      </c>
      <c r="X628" s="496">
        <v>0</v>
      </c>
      <c r="Y628" s="496">
        <v>0</v>
      </c>
      <c r="Z628" s="496">
        <v>0</v>
      </c>
      <c r="AA628" s="496">
        <v>0</v>
      </c>
    </row>
    <row r="629" spans="1:27" ht="15" x14ac:dyDescent="0.2">
      <c r="A629" s="383" t="s">
        <v>132</v>
      </c>
      <c r="B629" s="496">
        <v>2020</v>
      </c>
      <c r="C629" s="496">
        <v>10</v>
      </c>
      <c r="D629" s="496">
        <v>202010</v>
      </c>
      <c r="E629" s="383" t="s">
        <v>112</v>
      </c>
      <c r="F629" s="383" t="s">
        <v>115</v>
      </c>
      <c r="G629" s="383" t="s">
        <v>13</v>
      </c>
      <c r="H629" s="383" t="s">
        <v>84</v>
      </c>
      <c r="I629" s="383" t="s">
        <v>27</v>
      </c>
      <c r="J629" s="383" t="s">
        <v>115</v>
      </c>
      <c r="K629" s="383" t="s">
        <v>122</v>
      </c>
      <c r="L629" s="383" t="s">
        <v>123</v>
      </c>
      <c r="M629" s="496">
        <v>96</v>
      </c>
      <c r="N629" s="383" t="s">
        <v>51</v>
      </c>
      <c r="O629" s="383" t="s">
        <v>115</v>
      </c>
      <c r="P629" s="383" t="s">
        <v>74</v>
      </c>
      <c r="Q629" s="497">
        <v>33641.440000000002</v>
      </c>
      <c r="R629" s="497">
        <v>33342.54</v>
      </c>
      <c r="S629" s="497">
        <v>298.89999999999998</v>
      </c>
      <c r="T629" s="496">
        <v>0</v>
      </c>
      <c r="U629" s="496">
        <v>0</v>
      </c>
      <c r="V629" s="496">
        <v>0</v>
      </c>
      <c r="W629" s="496">
        <v>0</v>
      </c>
      <c r="X629" s="496">
        <v>0</v>
      </c>
      <c r="Y629" s="496">
        <v>0</v>
      </c>
      <c r="Z629" s="496">
        <v>0</v>
      </c>
      <c r="AA629" s="496">
        <v>0</v>
      </c>
    </row>
    <row r="630" spans="1:27" ht="15" x14ac:dyDescent="0.2">
      <c r="A630" s="383" t="s">
        <v>132</v>
      </c>
      <c r="B630" s="496">
        <v>2020</v>
      </c>
      <c r="C630" s="496">
        <v>10</v>
      </c>
      <c r="D630" s="496">
        <v>202010</v>
      </c>
      <c r="E630" s="383" t="s">
        <v>112</v>
      </c>
      <c r="F630" s="383" t="s">
        <v>115</v>
      </c>
      <c r="G630" s="383" t="s">
        <v>13</v>
      </c>
      <c r="H630" s="383" t="s">
        <v>84</v>
      </c>
      <c r="I630" s="383" t="s">
        <v>27</v>
      </c>
      <c r="J630" s="383" t="s">
        <v>115</v>
      </c>
      <c r="K630" s="383" t="s">
        <v>122</v>
      </c>
      <c r="L630" s="383" t="s">
        <v>123</v>
      </c>
      <c r="M630" s="496">
        <v>96</v>
      </c>
      <c r="N630" s="383" t="s">
        <v>51</v>
      </c>
      <c r="O630" s="383" t="s">
        <v>115</v>
      </c>
      <c r="P630" s="383" t="s">
        <v>77</v>
      </c>
      <c r="Q630" s="497">
        <v>113.348</v>
      </c>
      <c r="R630" s="497">
        <v>113.348</v>
      </c>
      <c r="S630" s="497">
        <v>0</v>
      </c>
      <c r="T630" s="496">
        <v>0</v>
      </c>
      <c r="U630" s="496">
        <v>0</v>
      </c>
      <c r="V630" s="496">
        <v>0</v>
      </c>
      <c r="W630" s="496">
        <v>0</v>
      </c>
      <c r="X630" s="496">
        <v>0</v>
      </c>
      <c r="Y630" s="496">
        <v>0</v>
      </c>
      <c r="Z630" s="496">
        <v>0</v>
      </c>
      <c r="AA630" s="496">
        <v>0</v>
      </c>
    </row>
    <row r="631" spans="1:27" ht="15" x14ac:dyDescent="0.2">
      <c r="A631" s="383" t="s">
        <v>132</v>
      </c>
      <c r="B631" s="496">
        <v>2020</v>
      </c>
      <c r="C631" s="496">
        <v>10</v>
      </c>
      <c r="D631" s="496">
        <v>202010</v>
      </c>
      <c r="E631" s="383" t="s">
        <v>112</v>
      </c>
      <c r="F631" s="383" t="s">
        <v>115</v>
      </c>
      <c r="G631" s="383" t="s">
        <v>13</v>
      </c>
      <c r="H631" s="383" t="s">
        <v>84</v>
      </c>
      <c r="I631" s="383" t="s">
        <v>27</v>
      </c>
      <c r="J631" s="383" t="s">
        <v>115</v>
      </c>
      <c r="K631" s="383" t="s">
        <v>172</v>
      </c>
      <c r="L631" s="383" t="s">
        <v>173</v>
      </c>
      <c r="M631" s="496">
        <v>96</v>
      </c>
      <c r="N631" s="383" t="s">
        <v>51</v>
      </c>
      <c r="O631" s="383" t="s">
        <v>115</v>
      </c>
      <c r="P631" s="383" t="s">
        <v>72</v>
      </c>
      <c r="Q631" s="497">
        <v>83</v>
      </c>
      <c r="R631" s="497">
        <v>83</v>
      </c>
      <c r="S631" s="497">
        <v>0</v>
      </c>
      <c r="T631" s="496">
        <v>0</v>
      </c>
      <c r="U631" s="496">
        <v>0</v>
      </c>
      <c r="V631" s="496">
        <v>0</v>
      </c>
      <c r="W631" s="496">
        <v>0</v>
      </c>
      <c r="X631" s="496">
        <v>0</v>
      </c>
      <c r="Y631" s="496">
        <v>0</v>
      </c>
      <c r="Z631" s="496">
        <v>0</v>
      </c>
      <c r="AA631" s="496">
        <v>0</v>
      </c>
    </row>
    <row r="632" spans="1:27" ht="15" x14ac:dyDescent="0.2">
      <c r="A632" s="383" t="s">
        <v>132</v>
      </c>
      <c r="B632" s="496">
        <v>2020</v>
      </c>
      <c r="C632" s="496">
        <v>10</v>
      </c>
      <c r="D632" s="496">
        <v>202010</v>
      </c>
      <c r="E632" s="383" t="s">
        <v>112</v>
      </c>
      <c r="F632" s="383" t="s">
        <v>115</v>
      </c>
      <c r="G632" s="383" t="s">
        <v>13</v>
      </c>
      <c r="H632" s="383" t="s">
        <v>84</v>
      </c>
      <c r="I632" s="383" t="s">
        <v>27</v>
      </c>
      <c r="J632" s="383" t="s">
        <v>115</v>
      </c>
      <c r="K632" s="383" t="s">
        <v>195</v>
      </c>
      <c r="L632" s="383" t="s">
        <v>196</v>
      </c>
      <c r="M632" s="496">
        <v>96</v>
      </c>
      <c r="N632" s="383" t="s">
        <v>51</v>
      </c>
      <c r="O632" s="383" t="s">
        <v>115</v>
      </c>
      <c r="P632" s="383" t="s">
        <v>72</v>
      </c>
      <c r="Q632" s="497">
        <v>6927.5</v>
      </c>
      <c r="R632" s="497">
        <v>6927.5</v>
      </c>
      <c r="S632" s="497">
        <v>0</v>
      </c>
      <c r="T632" s="496">
        <v>0</v>
      </c>
      <c r="U632" s="496">
        <v>0</v>
      </c>
      <c r="V632" s="496">
        <v>0</v>
      </c>
      <c r="W632" s="496">
        <v>0</v>
      </c>
      <c r="X632" s="496">
        <v>0</v>
      </c>
      <c r="Y632" s="496">
        <v>0</v>
      </c>
      <c r="Z632" s="496">
        <v>0</v>
      </c>
      <c r="AA632" s="496">
        <v>0</v>
      </c>
    </row>
    <row r="633" spans="1:27" ht="15" x14ac:dyDescent="0.2">
      <c r="A633" s="383" t="s">
        <v>132</v>
      </c>
      <c r="B633" s="496">
        <v>2020</v>
      </c>
      <c r="C633" s="496">
        <v>10</v>
      </c>
      <c r="D633" s="496">
        <v>202010</v>
      </c>
      <c r="E633" s="383" t="s">
        <v>112</v>
      </c>
      <c r="F633" s="383" t="s">
        <v>115</v>
      </c>
      <c r="G633" s="383" t="s">
        <v>13</v>
      </c>
      <c r="H633" s="383" t="s">
        <v>84</v>
      </c>
      <c r="I633" s="383" t="s">
        <v>27</v>
      </c>
      <c r="J633" s="383" t="s">
        <v>115</v>
      </c>
      <c r="K633" s="383" t="s">
        <v>174</v>
      </c>
      <c r="L633" s="383" t="s">
        <v>175</v>
      </c>
      <c r="M633" s="496">
        <v>96</v>
      </c>
      <c r="N633" s="383" t="s">
        <v>51</v>
      </c>
      <c r="O633" s="383" t="s">
        <v>115</v>
      </c>
      <c r="P633" s="383" t="s">
        <v>72</v>
      </c>
      <c r="Q633" s="497">
        <v>-362195.86200000002</v>
      </c>
      <c r="R633" s="497">
        <v>-379520.86200000002</v>
      </c>
      <c r="S633" s="497">
        <v>17325</v>
      </c>
      <c r="T633" s="496">
        <v>0</v>
      </c>
      <c r="U633" s="496">
        <v>0</v>
      </c>
      <c r="V633" s="496">
        <v>0</v>
      </c>
      <c r="W633" s="496">
        <v>0</v>
      </c>
      <c r="X633" s="496">
        <v>0</v>
      </c>
      <c r="Y633" s="496">
        <v>0</v>
      </c>
      <c r="Z633" s="496">
        <v>0</v>
      </c>
      <c r="AA633" s="496">
        <v>0</v>
      </c>
    </row>
    <row r="634" spans="1:27" ht="15" x14ac:dyDescent="0.2">
      <c r="A634" s="383" t="s">
        <v>132</v>
      </c>
      <c r="B634" s="496">
        <v>2020</v>
      </c>
      <c r="C634" s="496">
        <v>10</v>
      </c>
      <c r="D634" s="496">
        <v>202010</v>
      </c>
      <c r="E634" s="383" t="s">
        <v>112</v>
      </c>
      <c r="F634" s="383" t="s">
        <v>115</v>
      </c>
      <c r="G634" s="383" t="s">
        <v>13</v>
      </c>
      <c r="H634" s="383" t="s">
        <v>84</v>
      </c>
      <c r="I634" s="383" t="s">
        <v>28</v>
      </c>
      <c r="J634" s="383" t="s">
        <v>115</v>
      </c>
      <c r="K634" s="383" t="s">
        <v>124</v>
      </c>
      <c r="L634" s="383" t="s">
        <v>125</v>
      </c>
      <c r="M634" s="496">
        <v>100</v>
      </c>
      <c r="N634" s="383" t="s">
        <v>51</v>
      </c>
      <c r="O634" s="383" t="s">
        <v>115</v>
      </c>
      <c r="P634" s="383" t="s">
        <v>72</v>
      </c>
      <c r="Q634" s="497">
        <v>43430.432000000001</v>
      </c>
      <c r="R634" s="497">
        <v>43430.432000000001</v>
      </c>
      <c r="S634" s="497">
        <v>0</v>
      </c>
      <c r="T634" s="496">
        <v>0</v>
      </c>
      <c r="U634" s="496">
        <v>0</v>
      </c>
      <c r="V634" s="496">
        <v>0</v>
      </c>
      <c r="W634" s="496">
        <v>0</v>
      </c>
      <c r="X634" s="496">
        <v>0</v>
      </c>
      <c r="Y634" s="496">
        <v>0</v>
      </c>
      <c r="Z634" s="496">
        <v>0</v>
      </c>
      <c r="AA634" s="496">
        <v>0</v>
      </c>
    </row>
    <row r="635" spans="1:27" ht="15" x14ac:dyDescent="0.2">
      <c r="A635" s="383" t="s">
        <v>132</v>
      </c>
      <c r="B635" s="496">
        <v>2020</v>
      </c>
      <c r="C635" s="496">
        <v>10</v>
      </c>
      <c r="D635" s="496">
        <v>202010</v>
      </c>
      <c r="E635" s="383" t="s">
        <v>112</v>
      </c>
      <c r="F635" s="383" t="s">
        <v>115</v>
      </c>
      <c r="G635" s="383" t="s">
        <v>13</v>
      </c>
      <c r="H635" s="383" t="s">
        <v>84</v>
      </c>
      <c r="I635" s="383" t="s">
        <v>28</v>
      </c>
      <c r="J635" s="383" t="s">
        <v>115</v>
      </c>
      <c r="K635" s="383" t="s">
        <v>124</v>
      </c>
      <c r="L635" s="383" t="s">
        <v>125</v>
      </c>
      <c r="M635" s="496">
        <v>100</v>
      </c>
      <c r="N635" s="383" t="s">
        <v>51</v>
      </c>
      <c r="O635" s="383" t="s">
        <v>115</v>
      </c>
      <c r="P635" s="383" t="s">
        <v>73</v>
      </c>
      <c r="Q635" s="497">
        <v>12217.063</v>
      </c>
      <c r="R635" s="497">
        <v>12217.06</v>
      </c>
      <c r="S635" s="497">
        <v>0</v>
      </c>
      <c r="T635" s="496">
        <v>0</v>
      </c>
      <c r="U635" s="496">
        <v>0</v>
      </c>
      <c r="V635" s="496">
        <v>0</v>
      </c>
      <c r="W635" s="496">
        <v>0</v>
      </c>
      <c r="X635" s="496">
        <v>0</v>
      </c>
      <c r="Y635" s="496">
        <v>0</v>
      </c>
      <c r="Z635" s="496">
        <v>0</v>
      </c>
      <c r="AA635" s="496">
        <v>0</v>
      </c>
    </row>
    <row r="636" spans="1:27" ht="15" x14ac:dyDescent="0.2">
      <c r="A636" s="383" t="s">
        <v>132</v>
      </c>
      <c r="B636" s="496">
        <v>2020</v>
      </c>
      <c r="C636" s="496">
        <v>10</v>
      </c>
      <c r="D636" s="496">
        <v>202010</v>
      </c>
      <c r="E636" s="383" t="s">
        <v>112</v>
      </c>
      <c r="F636" s="383" t="s">
        <v>115</v>
      </c>
      <c r="G636" s="383" t="s">
        <v>13</v>
      </c>
      <c r="H636" s="383" t="s">
        <v>84</v>
      </c>
      <c r="I636" s="383" t="s">
        <v>28</v>
      </c>
      <c r="J636" s="383" t="s">
        <v>115</v>
      </c>
      <c r="K636" s="383" t="s">
        <v>124</v>
      </c>
      <c r="L636" s="383" t="s">
        <v>125</v>
      </c>
      <c r="M636" s="496">
        <v>100</v>
      </c>
      <c r="N636" s="383" t="s">
        <v>51</v>
      </c>
      <c r="O636" s="383" t="s">
        <v>115</v>
      </c>
      <c r="P636" s="383" t="s">
        <v>74</v>
      </c>
      <c r="Q636" s="497">
        <v>229122.68</v>
      </c>
      <c r="R636" s="497">
        <v>220657.31</v>
      </c>
      <c r="S636" s="497">
        <v>8465.3700000000008</v>
      </c>
      <c r="T636" s="496">
        <v>0</v>
      </c>
      <c r="U636" s="496">
        <v>0</v>
      </c>
      <c r="V636" s="496">
        <v>0</v>
      </c>
      <c r="W636" s="496">
        <v>0</v>
      </c>
      <c r="X636" s="496">
        <v>0</v>
      </c>
      <c r="Y636" s="496">
        <v>0</v>
      </c>
      <c r="Z636" s="496">
        <v>0</v>
      </c>
      <c r="AA636" s="496">
        <v>0</v>
      </c>
    </row>
    <row r="637" spans="1:27" ht="15" x14ac:dyDescent="0.2">
      <c r="A637" s="383" t="s">
        <v>132</v>
      </c>
      <c r="B637" s="496">
        <v>2020</v>
      </c>
      <c r="C637" s="496">
        <v>10</v>
      </c>
      <c r="D637" s="496">
        <v>202010</v>
      </c>
      <c r="E637" s="383" t="s">
        <v>112</v>
      </c>
      <c r="F637" s="383" t="s">
        <v>115</v>
      </c>
      <c r="G637" s="383" t="s">
        <v>13</v>
      </c>
      <c r="H637" s="383" t="s">
        <v>84</v>
      </c>
      <c r="I637" s="383" t="s">
        <v>28</v>
      </c>
      <c r="J637" s="383" t="s">
        <v>115</v>
      </c>
      <c r="K637" s="383" t="s">
        <v>124</v>
      </c>
      <c r="L637" s="383" t="s">
        <v>125</v>
      </c>
      <c r="M637" s="496">
        <v>100</v>
      </c>
      <c r="N637" s="383" t="s">
        <v>51</v>
      </c>
      <c r="O637" s="383" t="s">
        <v>115</v>
      </c>
      <c r="P637" s="383" t="s">
        <v>77</v>
      </c>
      <c r="Q637" s="497">
        <v>113.348</v>
      </c>
      <c r="R637" s="497">
        <v>113.348</v>
      </c>
      <c r="S637" s="497">
        <v>0</v>
      </c>
      <c r="T637" s="496">
        <v>0</v>
      </c>
      <c r="U637" s="496">
        <v>0</v>
      </c>
      <c r="V637" s="496">
        <v>0</v>
      </c>
      <c r="W637" s="496">
        <v>0</v>
      </c>
      <c r="X637" s="496">
        <v>0</v>
      </c>
      <c r="Y637" s="496">
        <v>0</v>
      </c>
      <c r="Z637" s="496">
        <v>0</v>
      </c>
      <c r="AA637" s="496">
        <v>0</v>
      </c>
    </row>
    <row r="638" spans="1:27" ht="15" x14ac:dyDescent="0.2">
      <c r="A638" s="383" t="s">
        <v>132</v>
      </c>
      <c r="B638" s="496">
        <v>2020</v>
      </c>
      <c r="C638" s="496">
        <v>10</v>
      </c>
      <c r="D638" s="496">
        <v>202010</v>
      </c>
      <c r="E638" s="383" t="s">
        <v>112</v>
      </c>
      <c r="F638" s="383" t="s">
        <v>115</v>
      </c>
      <c r="G638" s="383" t="s">
        <v>13</v>
      </c>
      <c r="H638" s="383" t="s">
        <v>84</v>
      </c>
      <c r="I638" s="383" t="s">
        <v>29</v>
      </c>
      <c r="J638" s="383" t="s">
        <v>115</v>
      </c>
      <c r="K638" s="383" t="s">
        <v>156</v>
      </c>
      <c r="L638" s="383" t="s">
        <v>157</v>
      </c>
      <c r="M638" s="496">
        <v>100</v>
      </c>
      <c r="N638" s="383" t="s">
        <v>51</v>
      </c>
      <c r="O638" s="383" t="s">
        <v>115</v>
      </c>
      <c r="P638" s="383" t="s">
        <v>72</v>
      </c>
      <c r="Q638" s="497">
        <v>2864.0639999999999</v>
      </c>
      <c r="R638" s="497">
        <v>2864.0639999999999</v>
      </c>
      <c r="S638" s="497">
        <v>0</v>
      </c>
      <c r="T638" s="496">
        <v>0</v>
      </c>
      <c r="U638" s="496">
        <v>0</v>
      </c>
      <c r="V638" s="496">
        <v>0</v>
      </c>
      <c r="W638" s="496">
        <v>0</v>
      </c>
      <c r="X638" s="496">
        <v>0</v>
      </c>
      <c r="Y638" s="496">
        <v>0</v>
      </c>
      <c r="Z638" s="496">
        <v>0</v>
      </c>
      <c r="AA638" s="496">
        <v>0</v>
      </c>
    </row>
    <row r="639" spans="1:27" ht="15" x14ac:dyDescent="0.2">
      <c r="A639" s="383" t="s">
        <v>132</v>
      </c>
      <c r="B639" s="496">
        <v>2020</v>
      </c>
      <c r="C639" s="496">
        <v>10</v>
      </c>
      <c r="D639" s="496">
        <v>202010</v>
      </c>
      <c r="E639" s="383" t="s">
        <v>112</v>
      </c>
      <c r="F639" s="383" t="s">
        <v>115</v>
      </c>
      <c r="G639" s="383" t="s">
        <v>13</v>
      </c>
      <c r="H639" s="383" t="s">
        <v>84</v>
      </c>
      <c r="I639" s="383" t="s">
        <v>29</v>
      </c>
      <c r="J639" s="383" t="s">
        <v>115</v>
      </c>
      <c r="K639" s="383" t="s">
        <v>156</v>
      </c>
      <c r="L639" s="383" t="s">
        <v>157</v>
      </c>
      <c r="M639" s="496">
        <v>100</v>
      </c>
      <c r="N639" s="383" t="s">
        <v>51</v>
      </c>
      <c r="O639" s="383" t="s">
        <v>115</v>
      </c>
      <c r="P639" s="383" t="s">
        <v>74</v>
      </c>
      <c r="Q639" s="497">
        <v>68298.8</v>
      </c>
      <c r="R639" s="497">
        <v>68298.8</v>
      </c>
      <c r="S639" s="497">
        <v>0</v>
      </c>
      <c r="T639" s="496">
        <v>0</v>
      </c>
      <c r="U639" s="496">
        <v>0</v>
      </c>
      <c r="V639" s="496">
        <v>0</v>
      </c>
      <c r="W639" s="496">
        <v>0</v>
      </c>
      <c r="X639" s="496">
        <v>0</v>
      </c>
      <c r="Y639" s="496">
        <v>0</v>
      </c>
      <c r="Z639" s="496">
        <v>0</v>
      </c>
      <c r="AA639" s="496">
        <v>0</v>
      </c>
    </row>
    <row r="640" spans="1:27" ht="15" x14ac:dyDescent="0.2">
      <c r="A640" s="383" t="s">
        <v>132</v>
      </c>
      <c r="B640" s="496">
        <v>2020</v>
      </c>
      <c r="C640" s="496">
        <v>10</v>
      </c>
      <c r="D640" s="496">
        <v>202010</v>
      </c>
      <c r="E640" s="383" t="s">
        <v>112</v>
      </c>
      <c r="F640" s="383" t="s">
        <v>115</v>
      </c>
      <c r="G640" s="383" t="s">
        <v>13</v>
      </c>
      <c r="H640" s="383" t="s">
        <v>84</v>
      </c>
      <c r="I640" s="383" t="s">
        <v>29</v>
      </c>
      <c r="J640" s="383" t="s">
        <v>115</v>
      </c>
      <c r="K640" s="383" t="s">
        <v>156</v>
      </c>
      <c r="L640" s="383" t="s">
        <v>157</v>
      </c>
      <c r="M640" s="496">
        <v>100</v>
      </c>
      <c r="N640" s="383" t="s">
        <v>51</v>
      </c>
      <c r="O640" s="383" t="s">
        <v>115</v>
      </c>
      <c r="P640" s="383" t="s">
        <v>77</v>
      </c>
      <c r="Q640" s="497">
        <v>775.10400000000004</v>
      </c>
      <c r="R640" s="497">
        <v>775.10400000000004</v>
      </c>
      <c r="S640" s="497">
        <v>0</v>
      </c>
      <c r="T640" s="496">
        <v>0</v>
      </c>
      <c r="U640" s="496">
        <v>0</v>
      </c>
      <c r="V640" s="496">
        <v>0</v>
      </c>
      <c r="W640" s="496">
        <v>0</v>
      </c>
      <c r="X640" s="496">
        <v>0</v>
      </c>
      <c r="Y640" s="496">
        <v>0</v>
      </c>
      <c r="Z640" s="496">
        <v>0</v>
      </c>
      <c r="AA640" s="496">
        <v>0</v>
      </c>
    </row>
    <row r="641" spans="1:27" ht="15" x14ac:dyDescent="0.2">
      <c r="A641" s="383" t="s">
        <v>132</v>
      </c>
      <c r="B641" s="496">
        <v>2020</v>
      </c>
      <c r="C641" s="496">
        <v>10</v>
      </c>
      <c r="D641" s="496">
        <v>202010</v>
      </c>
      <c r="E641" s="383" t="s">
        <v>112</v>
      </c>
      <c r="F641" s="383" t="s">
        <v>115</v>
      </c>
      <c r="G641" s="383" t="s">
        <v>32</v>
      </c>
      <c r="H641" s="383" t="s">
        <v>33</v>
      </c>
      <c r="I641" s="383" t="s">
        <v>34</v>
      </c>
      <c r="J641" s="383" t="s">
        <v>115</v>
      </c>
      <c r="K641" s="383" t="s">
        <v>126</v>
      </c>
      <c r="L641" s="383" t="s">
        <v>127</v>
      </c>
      <c r="M641" s="496">
        <v>100</v>
      </c>
      <c r="N641" s="383" t="s">
        <v>51</v>
      </c>
      <c r="O641" s="383" t="s">
        <v>115</v>
      </c>
      <c r="P641" s="383" t="s">
        <v>72</v>
      </c>
      <c r="Q641" s="497">
        <v>8973.5540000000001</v>
      </c>
      <c r="R641" s="497">
        <v>8973.5540000000001</v>
      </c>
      <c r="S641" s="497">
        <v>0</v>
      </c>
      <c r="T641" s="496">
        <v>0</v>
      </c>
      <c r="U641" s="496">
        <v>0</v>
      </c>
      <c r="V641" s="496">
        <v>0</v>
      </c>
      <c r="W641" s="496">
        <v>0</v>
      </c>
      <c r="X641" s="496">
        <v>0</v>
      </c>
      <c r="Y641" s="496">
        <v>0</v>
      </c>
      <c r="Z641" s="496">
        <v>0</v>
      </c>
      <c r="AA641" s="496">
        <v>0</v>
      </c>
    </row>
    <row r="642" spans="1:27" ht="15" x14ac:dyDescent="0.2">
      <c r="A642" s="383" t="s">
        <v>132</v>
      </c>
      <c r="B642" s="496">
        <v>2020</v>
      </c>
      <c r="C642" s="496">
        <v>10</v>
      </c>
      <c r="D642" s="496">
        <v>202010</v>
      </c>
      <c r="E642" s="383" t="s">
        <v>112</v>
      </c>
      <c r="F642" s="383" t="s">
        <v>115</v>
      </c>
      <c r="G642" s="383" t="s">
        <v>32</v>
      </c>
      <c r="H642" s="383" t="s">
        <v>33</v>
      </c>
      <c r="I642" s="383" t="s">
        <v>34</v>
      </c>
      <c r="J642" s="383" t="s">
        <v>115</v>
      </c>
      <c r="K642" s="383" t="s">
        <v>176</v>
      </c>
      <c r="L642" s="383" t="s">
        <v>177</v>
      </c>
      <c r="M642" s="496">
        <v>100</v>
      </c>
      <c r="N642" s="383" t="s">
        <v>51</v>
      </c>
      <c r="O642" s="383" t="s">
        <v>115</v>
      </c>
      <c r="P642" s="383" t="s">
        <v>72</v>
      </c>
      <c r="Q642" s="497">
        <v>1038.7449999999999</v>
      </c>
      <c r="R642" s="497">
        <v>1038.7449999999999</v>
      </c>
      <c r="S642" s="497">
        <v>0</v>
      </c>
      <c r="T642" s="496">
        <v>0</v>
      </c>
      <c r="U642" s="496">
        <v>0</v>
      </c>
      <c r="V642" s="496">
        <v>0</v>
      </c>
      <c r="W642" s="496">
        <v>0</v>
      </c>
      <c r="X642" s="496">
        <v>0</v>
      </c>
      <c r="Y642" s="496">
        <v>0</v>
      </c>
      <c r="Z642" s="496">
        <v>0</v>
      </c>
      <c r="AA642" s="496">
        <v>0</v>
      </c>
    </row>
    <row r="643" spans="1:27" ht="15" x14ac:dyDescent="0.2">
      <c r="A643" s="383" t="s">
        <v>132</v>
      </c>
      <c r="B643" s="496">
        <v>2020</v>
      </c>
      <c r="C643" s="496">
        <v>10</v>
      </c>
      <c r="D643" s="496">
        <v>202010</v>
      </c>
      <c r="E643" s="383" t="s">
        <v>112</v>
      </c>
      <c r="F643" s="383" t="s">
        <v>115</v>
      </c>
      <c r="G643" s="383" t="s">
        <v>32</v>
      </c>
      <c r="H643" s="383" t="s">
        <v>33</v>
      </c>
      <c r="I643" s="383" t="s">
        <v>34</v>
      </c>
      <c r="J643" s="383" t="s">
        <v>115</v>
      </c>
      <c r="K643" s="383" t="s">
        <v>176</v>
      </c>
      <c r="L643" s="383" t="s">
        <v>177</v>
      </c>
      <c r="M643" s="496">
        <v>100</v>
      </c>
      <c r="N643" s="383" t="s">
        <v>51</v>
      </c>
      <c r="O643" s="383" t="s">
        <v>115</v>
      </c>
      <c r="P643" s="383" t="s">
        <v>74</v>
      </c>
      <c r="Q643" s="497">
        <v>1304</v>
      </c>
      <c r="R643" s="497">
        <v>1304</v>
      </c>
      <c r="S643" s="497">
        <v>0</v>
      </c>
      <c r="T643" s="496">
        <v>0</v>
      </c>
      <c r="U643" s="496">
        <v>0</v>
      </c>
      <c r="V643" s="496">
        <v>0</v>
      </c>
      <c r="W643" s="496">
        <v>0</v>
      </c>
      <c r="X643" s="496">
        <v>0</v>
      </c>
      <c r="Y643" s="496">
        <v>0</v>
      </c>
      <c r="Z643" s="496">
        <v>0</v>
      </c>
      <c r="AA643" s="496">
        <v>0</v>
      </c>
    </row>
    <row r="644" spans="1:27" ht="15" x14ac:dyDescent="0.2">
      <c r="A644" s="383" t="s">
        <v>132</v>
      </c>
      <c r="B644" s="496">
        <v>2020</v>
      </c>
      <c r="C644" s="496">
        <v>10</v>
      </c>
      <c r="D644" s="496">
        <v>202010</v>
      </c>
      <c r="E644" s="383" t="s">
        <v>112</v>
      </c>
      <c r="F644" s="383" t="s">
        <v>115</v>
      </c>
      <c r="G644" s="383" t="s">
        <v>32</v>
      </c>
      <c r="H644" s="383" t="s">
        <v>33</v>
      </c>
      <c r="I644" s="383" t="s">
        <v>34</v>
      </c>
      <c r="J644" s="383" t="s">
        <v>115</v>
      </c>
      <c r="K644" s="383" t="s">
        <v>178</v>
      </c>
      <c r="L644" s="383" t="s">
        <v>179</v>
      </c>
      <c r="M644" s="496">
        <v>100</v>
      </c>
      <c r="N644" s="383" t="s">
        <v>51</v>
      </c>
      <c r="O644" s="383" t="s">
        <v>115</v>
      </c>
      <c r="P644" s="383" t="s">
        <v>74</v>
      </c>
      <c r="Q644" s="497">
        <v>-24</v>
      </c>
      <c r="R644" s="497">
        <v>-24</v>
      </c>
      <c r="S644" s="497">
        <v>0</v>
      </c>
      <c r="T644" s="496">
        <v>0</v>
      </c>
      <c r="U644" s="496">
        <v>0</v>
      </c>
      <c r="V644" s="496">
        <v>0</v>
      </c>
      <c r="W644" s="496">
        <v>0</v>
      </c>
      <c r="X644" s="496">
        <v>0</v>
      </c>
      <c r="Y644" s="496">
        <v>0</v>
      </c>
      <c r="Z644" s="496">
        <v>0</v>
      </c>
      <c r="AA644" s="496">
        <v>0</v>
      </c>
    </row>
    <row r="645" spans="1:27" ht="15" x14ac:dyDescent="0.2">
      <c r="A645" s="383" t="s">
        <v>132</v>
      </c>
      <c r="B645" s="496">
        <v>2020</v>
      </c>
      <c r="C645" s="496">
        <v>10</v>
      </c>
      <c r="D645" s="496">
        <v>202010</v>
      </c>
      <c r="E645" s="383" t="s">
        <v>112</v>
      </c>
      <c r="F645" s="383" t="s">
        <v>115</v>
      </c>
      <c r="G645" s="383" t="s">
        <v>32</v>
      </c>
      <c r="H645" s="383" t="s">
        <v>33</v>
      </c>
      <c r="I645" s="383" t="s">
        <v>36</v>
      </c>
      <c r="J645" s="383" t="s">
        <v>115</v>
      </c>
      <c r="K645" s="383" t="s">
        <v>113</v>
      </c>
      <c r="L645" s="383" t="s">
        <v>114</v>
      </c>
      <c r="M645" s="496">
        <v>100</v>
      </c>
      <c r="N645" s="383" t="s">
        <v>51</v>
      </c>
      <c r="O645" s="383" t="s">
        <v>115</v>
      </c>
      <c r="P645" s="383" t="s">
        <v>72</v>
      </c>
      <c r="Q645" s="497">
        <v>3101.654</v>
      </c>
      <c r="R645" s="497">
        <v>3101.654</v>
      </c>
      <c r="S645" s="497">
        <v>0</v>
      </c>
      <c r="T645" s="496">
        <v>0</v>
      </c>
      <c r="U645" s="496">
        <v>0</v>
      </c>
      <c r="V645" s="496">
        <v>0</v>
      </c>
      <c r="W645" s="496">
        <v>0</v>
      </c>
      <c r="X645" s="496">
        <v>0</v>
      </c>
      <c r="Y645" s="496">
        <v>0</v>
      </c>
      <c r="Z645" s="496">
        <v>0</v>
      </c>
      <c r="AA645" s="496">
        <v>0</v>
      </c>
    </row>
    <row r="646" spans="1:27" ht="15" x14ac:dyDescent="0.2">
      <c r="A646" s="383" t="s">
        <v>132</v>
      </c>
      <c r="B646" s="496">
        <v>2020</v>
      </c>
      <c r="C646" s="496">
        <v>10</v>
      </c>
      <c r="D646" s="496">
        <v>202010</v>
      </c>
      <c r="E646" s="383" t="s">
        <v>112</v>
      </c>
      <c r="F646" s="383" t="s">
        <v>115</v>
      </c>
      <c r="G646" s="383" t="s">
        <v>39</v>
      </c>
      <c r="H646" s="383" t="s">
        <v>40</v>
      </c>
      <c r="I646" s="383" t="s">
        <v>41</v>
      </c>
      <c r="J646" s="383" t="s">
        <v>180</v>
      </c>
      <c r="K646" s="383" t="s">
        <v>181</v>
      </c>
      <c r="L646" s="383" t="s">
        <v>182</v>
      </c>
      <c r="M646" s="496">
        <v>95</v>
      </c>
      <c r="N646" s="383" t="s">
        <v>51</v>
      </c>
      <c r="O646" s="383" t="s">
        <v>115</v>
      </c>
      <c r="P646" s="383" t="s">
        <v>72</v>
      </c>
      <c r="Q646" s="497">
        <v>620.298</v>
      </c>
      <c r="R646" s="497">
        <v>620.298</v>
      </c>
      <c r="S646" s="497">
        <v>0</v>
      </c>
      <c r="T646" s="496">
        <v>0</v>
      </c>
      <c r="U646" s="496">
        <v>0</v>
      </c>
      <c r="V646" s="496">
        <v>0</v>
      </c>
      <c r="W646" s="496">
        <v>0</v>
      </c>
      <c r="X646" s="496">
        <v>0</v>
      </c>
      <c r="Y646" s="496">
        <v>0</v>
      </c>
      <c r="Z646" s="496">
        <v>0</v>
      </c>
      <c r="AA646" s="496">
        <v>0</v>
      </c>
    </row>
    <row r="647" spans="1:27" ht="15" x14ac:dyDescent="0.2">
      <c r="A647" s="383" t="s">
        <v>132</v>
      </c>
      <c r="B647" s="496">
        <v>2020</v>
      </c>
      <c r="C647" s="496">
        <v>10</v>
      </c>
      <c r="D647" s="496">
        <v>202010</v>
      </c>
      <c r="E647" s="383" t="s">
        <v>112</v>
      </c>
      <c r="F647" s="383" t="s">
        <v>115</v>
      </c>
      <c r="G647" s="383" t="s">
        <v>39</v>
      </c>
      <c r="H647" s="383" t="s">
        <v>40</v>
      </c>
      <c r="I647" s="383" t="s">
        <v>41</v>
      </c>
      <c r="J647" s="383" t="s">
        <v>186</v>
      </c>
      <c r="K647" s="383" t="s">
        <v>187</v>
      </c>
      <c r="L647" s="383" t="s">
        <v>188</v>
      </c>
      <c r="M647" s="496">
        <v>95</v>
      </c>
      <c r="N647" s="383" t="s">
        <v>51</v>
      </c>
      <c r="O647" s="383" t="s">
        <v>115</v>
      </c>
      <c r="P647" s="383" t="s">
        <v>72</v>
      </c>
      <c r="Q647" s="497">
        <v>1631.5319999999999</v>
      </c>
      <c r="R647" s="497">
        <v>1631.5319999999999</v>
      </c>
      <c r="S647" s="497">
        <v>0</v>
      </c>
      <c r="T647" s="496">
        <v>0</v>
      </c>
      <c r="U647" s="496">
        <v>0</v>
      </c>
      <c r="V647" s="496">
        <v>0</v>
      </c>
      <c r="W647" s="496">
        <v>0</v>
      </c>
      <c r="X647" s="496">
        <v>0</v>
      </c>
      <c r="Y647" s="496">
        <v>0</v>
      </c>
      <c r="Z647" s="496">
        <v>0</v>
      </c>
      <c r="AA647" s="496">
        <v>0</v>
      </c>
    </row>
    <row r="648" spans="1:27" ht="15" x14ac:dyDescent="0.2">
      <c r="A648" s="383" t="s">
        <v>132</v>
      </c>
      <c r="B648" s="496">
        <v>2020</v>
      </c>
      <c r="C648" s="496">
        <v>10</v>
      </c>
      <c r="D648" s="496">
        <v>202010</v>
      </c>
      <c r="E648" s="383" t="s">
        <v>112</v>
      </c>
      <c r="F648" s="383" t="s">
        <v>115</v>
      </c>
      <c r="G648" s="383" t="s">
        <v>39</v>
      </c>
      <c r="H648" s="383" t="s">
        <v>40</v>
      </c>
      <c r="I648" s="383" t="s">
        <v>41</v>
      </c>
      <c r="J648" s="383" t="s">
        <v>186</v>
      </c>
      <c r="K648" s="383" t="s">
        <v>187</v>
      </c>
      <c r="L648" s="383" t="s">
        <v>188</v>
      </c>
      <c r="M648" s="496">
        <v>95</v>
      </c>
      <c r="N648" s="383" t="s">
        <v>51</v>
      </c>
      <c r="O648" s="383" t="s">
        <v>115</v>
      </c>
      <c r="P648" s="383" t="s">
        <v>73</v>
      </c>
      <c r="Q648" s="497">
        <v>41621.760000000002</v>
      </c>
      <c r="R648" s="497">
        <v>41084.5</v>
      </c>
      <c r="S648" s="497">
        <v>537.26</v>
      </c>
      <c r="T648" s="496">
        <v>0</v>
      </c>
      <c r="U648" s="496">
        <v>0</v>
      </c>
      <c r="V648" s="496">
        <v>0</v>
      </c>
      <c r="W648" s="496">
        <v>0</v>
      </c>
      <c r="X648" s="496">
        <v>0</v>
      </c>
      <c r="Y648" s="496">
        <v>0</v>
      </c>
      <c r="Z648" s="496">
        <v>0</v>
      </c>
      <c r="AA648" s="496">
        <v>0</v>
      </c>
    </row>
    <row r="649" spans="1:27" ht="15" x14ac:dyDescent="0.2">
      <c r="A649" s="383" t="s">
        <v>132</v>
      </c>
      <c r="B649" s="496">
        <v>2020</v>
      </c>
      <c r="C649" s="496">
        <v>10</v>
      </c>
      <c r="D649" s="496">
        <v>202010</v>
      </c>
      <c r="E649" s="383" t="s">
        <v>112</v>
      </c>
      <c r="F649" s="383" t="s">
        <v>115</v>
      </c>
      <c r="G649" s="383" t="s">
        <v>39</v>
      </c>
      <c r="H649" s="383" t="s">
        <v>40</v>
      </c>
      <c r="I649" s="383" t="s">
        <v>41</v>
      </c>
      <c r="J649" s="383" t="s">
        <v>189</v>
      </c>
      <c r="K649" s="383" t="s">
        <v>161</v>
      </c>
      <c r="L649" s="383" t="s">
        <v>162</v>
      </c>
      <c r="M649" s="496">
        <v>95</v>
      </c>
      <c r="N649" s="383" t="s">
        <v>51</v>
      </c>
      <c r="O649" s="383" t="s">
        <v>115</v>
      </c>
      <c r="P649" s="383" t="s">
        <v>72</v>
      </c>
      <c r="Q649" s="497">
        <v>1331.258</v>
      </c>
      <c r="R649" s="497">
        <v>1331.258</v>
      </c>
      <c r="S649" s="497">
        <v>0</v>
      </c>
      <c r="T649" s="496">
        <v>0</v>
      </c>
      <c r="U649" s="496">
        <v>0</v>
      </c>
      <c r="V649" s="496">
        <v>0</v>
      </c>
      <c r="W649" s="496">
        <v>0</v>
      </c>
      <c r="X649" s="496">
        <v>0</v>
      </c>
      <c r="Y649" s="496">
        <v>0</v>
      </c>
      <c r="Z649" s="496">
        <v>0</v>
      </c>
      <c r="AA649" s="496">
        <v>0</v>
      </c>
    </row>
    <row r="650" spans="1:27" ht="15" x14ac:dyDescent="0.2">
      <c r="A650" s="383" t="s">
        <v>132</v>
      </c>
      <c r="B650" s="496">
        <v>2020</v>
      </c>
      <c r="C650" s="496">
        <v>10</v>
      </c>
      <c r="D650" s="496">
        <v>202010</v>
      </c>
      <c r="E650" s="383" t="s">
        <v>112</v>
      </c>
      <c r="F650" s="383" t="s">
        <v>115</v>
      </c>
      <c r="G650" s="383" t="s">
        <v>39</v>
      </c>
      <c r="H650" s="383" t="s">
        <v>40</v>
      </c>
      <c r="I650" s="383" t="s">
        <v>41</v>
      </c>
      <c r="J650" s="383" t="s">
        <v>115</v>
      </c>
      <c r="K650" s="383" t="s">
        <v>190</v>
      </c>
      <c r="L650" s="383" t="s">
        <v>191</v>
      </c>
      <c r="M650" s="496">
        <v>95</v>
      </c>
      <c r="N650" s="383" t="s">
        <v>51</v>
      </c>
      <c r="O650" s="383" t="s">
        <v>115</v>
      </c>
      <c r="P650" s="383" t="s">
        <v>72</v>
      </c>
      <c r="Q650" s="497">
        <v>1139.43</v>
      </c>
      <c r="R650" s="497">
        <v>1102.4639999999999</v>
      </c>
      <c r="S650" s="497">
        <v>37.01</v>
      </c>
      <c r="T650" s="496">
        <v>0</v>
      </c>
      <c r="U650" s="496">
        <v>0</v>
      </c>
      <c r="V650" s="496">
        <v>0</v>
      </c>
      <c r="W650" s="496">
        <v>0</v>
      </c>
      <c r="X650" s="496">
        <v>0</v>
      </c>
      <c r="Y650" s="496">
        <v>0</v>
      </c>
      <c r="Z650" s="496">
        <v>0</v>
      </c>
      <c r="AA650" s="496">
        <v>0</v>
      </c>
    </row>
    <row r="651" spans="1:27" ht="15" x14ac:dyDescent="0.2">
      <c r="A651" s="383" t="s">
        <v>132</v>
      </c>
      <c r="B651" s="496">
        <v>2020</v>
      </c>
      <c r="C651" s="496">
        <v>10</v>
      </c>
      <c r="D651" s="496">
        <v>202010</v>
      </c>
      <c r="E651" s="383" t="s">
        <v>112</v>
      </c>
      <c r="F651" s="383" t="s">
        <v>115</v>
      </c>
      <c r="G651" s="383" t="s">
        <v>39</v>
      </c>
      <c r="H651" s="383" t="s">
        <v>40</v>
      </c>
      <c r="I651" s="383" t="s">
        <v>44</v>
      </c>
      <c r="J651" s="383" t="s">
        <v>115</v>
      </c>
      <c r="K651" s="383" t="s">
        <v>165</v>
      </c>
      <c r="L651" s="383" t="s">
        <v>166</v>
      </c>
      <c r="M651" s="496">
        <v>93</v>
      </c>
      <c r="N651" s="383" t="s">
        <v>51</v>
      </c>
      <c r="O651" s="383" t="s">
        <v>115</v>
      </c>
      <c r="P651" s="383" t="s">
        <v>71</v>
      </c>
      <c r="Q651" s="497">
        <v>12103.031000000001</v>
      </c>
      <c r="R651" s="497">
        <v>11408.501</v>
      </c>
      <c r="S651" s="497">
        <v>694.53</v>
      </c>
      <c r="T651" s="496">
        <v>0</v>
      </c>
      <c r="U651" s="496">
        <v>0</v>
      </c>
      <c r="V651" s="496">
        <v>0</v>
      </c>
      <c r="W651" s="496">
        <v>0</v>
      </c>
      <c r="X651" s="496">
        <v>0</v>
      </c>
      <c r="Y651" s="496">
        <v>0</v>
      </c>
      <c r="Z651" s="496">
        <v>0</v>
      </c>
      <c r="AA651" s="496">
        <v>0</v>
      </c>
    </row>
    <row r="652" spans="1:27" ht="15" x14ac:dyDescent="0.2">
      <c r="A652" s="383" t="s">
        <v>132</v>
      </c>
      <c r="B652" s="496">
        <v>2020</v>
      </c>
      <c r="C652" s="496">
        <v>10</v>
      </c>
      <c r="D652" s="496">
        <v>202010</v>
      </c>
      <c r="E652" s="383" t="s">
        <v>112</v>
      </c>
      <c r="F652" s="383" t="s">
        <v>115</v>
      </c>
      <c r="G652" s="383" t="s">
        <v>39</v>
      </c>
      <c r="H652" s="383" t="s">
        <v>40</v>
      </c>
      <c r="I652" s="383" t="s">
        <v>44</v>
      </c>
      <c r="J652" s="383" t="s">
        <v>115</v>
      </c>
      <c r="K652" s="383" t="s">
        <v>165</v>
      </c>
      <c r="L652" s="383" t="s">
        <v>166</v>
      </c>
      <c r="M652" s="496">
        <v>93</v>
      </c>
      <c r="N652" s="383" t="s">
        <v>51</v>
      </c>
      <c r="O652" s="383" t="s">
        <v>115</v>
      </c>
      <c r="P652" s="383" t="s">
        <v>72</v>
      </c>
      <c r="Q652" s="497">
        <v>1171.8800000000001</v>
      </c>
      <c r="R652" s="497">
        <v>1113.29</v>
      </c>
      <c r="S652" s="497">
        <v>58.59</v>
      </c>
      <c r="T652" s="496">
        <v>0</v>
      </c>
      <c r="U652" s="496">
        <v>0</v>
      </c>
      <c r="V652" s="496">
        <v>0</v>
      </c>
      <c r="W652" s="496">
        <v>0</v>
      </c>
      <c r="X652" s="496">
        <v>0</v>
      </c>
      <c r="Y652" s="496">
        <v>0</v>
      </c>
      <c r="Z652" s="496">
        <v>0</v>
      </c>
      <c r="AA652" s="496">
        <v>0</v>
      </c>
    </row>
    <row r="653" spans="1:27" ht="15" x14ac:dyDescent="0.2">
      <c r="A653" s="383" t="s">
        <v>132</v>
      </c>
      <c r="B653" s="496">
        <v>2020</v>
      </c>
      <c r="C653" s="496">
        <v>10</v>
      </c>
      <c r="D653" s="496">
        <v>202010</v>
      </c>
      <c r="E653" s="383" t="s">
        <v>112</v>
      </c>
      <c r="F653" s="383" t="s">
        <v>115</v>
      </c>
      <c r="G653" s="383" t="s">
        <v>39</v>
      </c>
      <c r="H653" s="383" t="s">
        <v>40</v>
      </c>
      <c r="I653" s="383" t="s">
        <v>45</v>
      </c>
      <c r="J653" s="383" t="s">
        <v>115</v>
      </c>
      <c r="K653" s="383" t="s">
        <v>167</v>
      </c>
      <c r="L653" s="383" t="s">
        <v>168</v>
      </c>
      <c r="M653" s="496">
        <v>93</v>
      </c>
      <c r="N653" s="383" t="s">
        <v>51</v>
      </c>
      <c r="O653" s="383" t="s">
        <v>115</v>
      </c>
      <c r="P653" s="383" t="s">
        <v>72</v>
      </c>
      <c r="Q653" s="497">
        <v>135643.57699999999</v>
      </c>
      <c r="R653" s="497">
        <v>126148.54</v>
      </c>
      <c r="S653" s="497">
        <v>9495.07</v>
      </c>
      <c r="T653" s="496">
        <v>0</v>
      </c>
      <c r="U653" s="496">
        <v>0</v>
      </c>
      <c r="V653" s="496">
        <v>0</v>
      </c>
      <c r="W653" s="496">
        <v>0</v>
      </c>
      <c r="X653" s="496">
        <v>0</v>
      </c>
      <c r="Y653" s="496">
        <v>0</v>
      </c>
      <c r="Z653" s="496">
        <v>0</v>
      </c>
      <c r="AA653" s="496">
        <v>0</v>
      </c>
    </row>
    <row r="654" spans="1:27" ht="15" x14ac:dyDescent="0.2">
      <c r="A654" s="383" t="s">
        <v>132</v>
      </c>
      <c r="B654" s="496">
        <v>2020</v>
      </c>
      <c r="C654" s="496">
        <v>11</v>
      </c>
      <c r="D654" s="496">
        <v>202011</v>
      </c>
      <c r="E654" s="383" t="s">
        <v>112</v>
      </c>
      <c r="F654" s="383" t="s">
        <v>115</v>
      </c>
      <c r="G654" s="383" t="s">
        <v>13</v>
      </c>
      <c r="H654" s="383" t="s">
        <v>83</v>
      </c>
      <c r="I654" s="383" t="s">
        <v>15</v>
      </c>
      <c r="J654" s="383" t="s">
        <v>115</v>
      </c>
      <c r="K654" s="383" t="s">
        <v>118</v>
      </c>
      <c r="L654" s="383" t="s">
        <v>119</v>
      </c>
      <c r="M654" s="496">
        <v>78</v>
      </c>
      <c r="N654" s="383" t="s">
        <v>51</v>
      </c>
      <c r="O654" s="383" t="s">
        <v>115</v>
      </c>
      <c r="P654" s="383" t="s">
        <v>72</v>
      </c>
      <c r="Q654" s="497">
        <v>5102.1490000000003</v>
      </c>
      <c r="R654" s="497">
        <v>4855.5889999999999</v>
      </c>
      <c r="S654" s="497">
        <v>246.56</v>
      </c>
      <c r="T654" s="496">
        <v>0</v>
      </c>
      <c r="U654" s="496">
        <v>0</v>
      </c>
      <c r="V654" s="496">
        <v>0</v>
      </c>
      <c r="W654" s="496">
        <v>0</v>
      </c>
      <c r="X654" s="496">
        <v>0</v>
      </c>
      <c r="Y654" s="496">
        <v>0</v>
      </c>
      <c r="Z654" s="496">
        <v>0</v>
      </c>
      <c r="AA654" s="496">
        <v>0</v>
      </c>
    </row>
    <row r="655" spans="1:27" ht="15" x14ac:dyDescent="0.2">
      <c r="A655" s="383" t="s">
        <v>132</v>
      </c>
      <c r="B655" s="496">
        <v>2020</v>
      </c>
      <c r="C655" s="496">
        <v>11</v>
      </c>
      <c r="D655" s="496">
        <v>202011</v>
      </c>
      <c r="E655" s="383" t="s">
        <v>112</v>
      </c>
      <c r="F655" s="383" t="s">
        <v>115</v>
      </c>
      <c r="G655" s="383" t="s">
        <v>13</v>
      </c>
      <c r="H655" s="383" t="s">
        <v>83</v>
      </c>
      <c r="I655" s="383" t="s">
        <v>15</v>
      </c>
      <c r="J655" s="383" t="s">
        <v>115</v>
      </c>
      <c r="K655" s="383" t="s">
        <v>118</v>
      </c>
      <c r="L655" s="383" t="s">
        <v>119</v>
      </c>
      <c r="M655" s="496">
        <v>78</v>
      </c>
      <c r="N655" s="383" t="s">
        <v>51</v>
      </c>
      <c r="O655" s="383" t="s">
        <v>115</v>
      </c>
      <c r="P655" s="383" t="s">
        <v>74</v>
      </c>
      <c r="Q655" s="497">
        <v>403014.75</v>
      </c>
      <c r="R655" s="497">
        <v>258994.13</v>
      </c>
      <c r="S655" s="497">
        <v>144020.63</v>
      </c>
      <c r="T655" s="496">
        <v>0</v>
      </c>
      <c r="U655" s="496">
        <v>0</v>
      </c>
      <c r="V655" s="496">
        <v>0</v>
      </c>
      <c r="W655" s="496">
        <v>0</v>
      </c>
      <c r="X655" s="496">
        <v>0</v>
      </c>
      <c r="Y655" s="496">
        <v>0</v>
      </c>
      <c r="Z655" s="496">
        <v>0</v>
      </c>
      <c r="AA655" s="496">
        <v>0</v>
      </c>
    </row>
    <row r="656" spans="1:27" ht="15" x14ac:dyDescent="0.2">
      <c r="A656" s="383" t="s">
        <v>132</v>
      </c>
      <c r="B656" s="496">
        <v>2020</v>
      </c>
      <c r="C656" s="496">
        <v>11</v>
      </c>
      <c r="D656" s="496">
        <v>202011</v>
      </c>
      <c r="E656" s="383" t="s">
        <v>112</v>
      </c>
      <c r="F656" s="383" t="s">
        <v>115</v>
      </c>
      <c r="G656" s="383" t="s">
        <v>13</v>
      </c>
      <c r="H656" s="383" t="s">
        <v>83</v>
      </c>
      <c r="I656" s="383" t="s">
        <v>15</v>
      </c>
      <c r="J656" s="383" t="s">
        <v>115</v>
      </c>
      <c r="K656" s="383" t="s">
        <v>118</v>
      </c>
      <c r="L656" s="383" t="s">
        <v>119</v>
      </c>
      <c r="M656" s="496">
        <v>78</v>
      </c>
      <c r="N656" s="383" t="s">
        <v>51</v>
      </c>
      <c r="O656" s="383" t="s">
        <v>115</v>
      </c>
      <c r="P656" s="383" t="s">
        <v>77</v>
      </c>
      <c r="Q656" s="497">
        <v>4201.692</v>
      </c>
      <c r="R656" s="497">
        <v>4201.692</v>
      </c>
      <c r="S656" s="497">
        <v>0</v>
      </c>
      <c r="T656" s="496">
        <v>0</v>
      </c>
      <c r="U656" s="496">
        <v>0</v>
      </c>
      <c r="V656" s="496">
        <v>0</v>
      </c>
      <c r="W656" s="496">
        <v>0</v>
      </c>
      <c r="X656" s="496">
        <v>0</v>
      </c>
      <c r="Y656" s="496">
        <v>0</v>
      </c>
      <c r="Z656" s="496">
        <v>0</v>
      </c>
      <c r="AA656" s="496">
        <v>0</v>
      </c>
    </row>
    <row r="657" spans="1:27" ht="15" x14ac:dyDescent="0.2">
      <c r="A657" s="383" t="s">
        <v>132</v>
      </c>
      <c r="B657" s="496">
        <v>2020</v>
      </c>
      <c r="C657" s="496">
        <v>11</v>
      </c>
      <c r="D657" s="496">
        <v>202011</v>
      </c>
      <c r="E657" s="383" t="s">
        <v>112</v>
      </c>
      <c r="F657" s="383" t="s">
        <v>115</v>
      </c>
      <c r="G657" s="383" t="s">
        <v>13</v>
      </c>
      <c r="H657" s="383" t="s">
        <v>83</v>
      </c>
      <c r="I657" s="383" t="s">
        <v>16</v>
      </c>
      <c r="J657" s="383" t="s">
        <v>115</v>
      </c>
      <c r="K657" s="383" t="s">
        <v>138</v>
      </c>
      <c r="L657" s="383" t="s">
        <v>139</v>
      </c>
      <c r="M657" s="496">
        <v>90</v>
      </c>
      <c r="N657" s="383" t="s">
        <v>51</v>
      </c>
      <c r="O657" s="383" t="s">
        <v>115</v>
      </c>
      <c r="P657" s="383" t="s">
        <v>72</v>
      </c>
      <c r="Q657" s="497">
        <v>7110.2370000000001</v>
      </c>
      <c r="R657" s="497">
        <v>6537.76</v>
      </c>
      <c r="S657" s="497">
        <v>572.47699999999998</v>
      </c>
      <c r="T657" s="496">
        <v>0</v>
      </c>
      <c r="U657" s="496">
        <v>0</v>
      </c>
      <c r="V657" s="496">
        <v>0</v>
      </c>
      <c r="W657" s="496">
        <v>0</v>
      </c>
      <c r="X657" s="496">
        <v>0</v>
      </c>
      <c r="Y657" s="496">
        <v>0</v>
      </c>
      <c r="Z657" s="496">
        <v>0</v>
      </c>
      <c r="AA657" s="496">
        <v>0</v>
      </c>
    </row>
    <row r="658" spans="1:27" ht="15" x14ac:dyDescent="0.2">
      <c r="A658" s="383" t="s">
        <v>132</v>
      </c>
      <c r="B658" s="496">
        <v>2020</v>
      </c>
      <c r="C658" s="496">
        <v>11</v>
      </c>
      <c r="D658" s="496">
        <v>202011</v>
      </c>
      <c r="E658" s="383" t="s">
        <v>112</v>
      </c>
      <c r="F658" s="383" t="s">
        <v>115</v>
      </c>
      <c r="G658" s="383" t="s">
        <v>13</v>
      </c>
      <c r="H658" s="383" t="s">
        <v>83</v>
      </c>
      <c r="I658" s="383" t="s">
        <v>17</v>
      </c>
      <c r="J658" s="383" t="s">
        <v>115</v>
      </c>
      <c r="K658" s="383" t="s">
        <v>140</v>
      </c>
      <c r="L658" s="383" t="s">
        <v>141</v>
      </c>
      <c r="M658" s="496">
        <v>100</v>
      </c>
      <c r="N658" s="383" t="s">
        <v>51</v>
      </c>
      <c r="O658" s="383" t="s">
        <v>115</v>
      </c>
      <c r="P658" s="383" t="s">
        <v>72</v>
      </c>
      <c r="Q658" s="497">
        <v>22596.133999999998</v>
      </c>
      <c r="R658" s="497">
        <v>22596.133999999998</v>
      </c>
      <c r="S658" s="497">
        <v>0</v>
      </c>
      <c r="T658" s="496">
        <v>0</v>
      </c>
      <c r="U658" s="496">
        <v>0</v>
      </c>
      <c r="V658" s="496">
        <v>0</v>
      </c>
      <c r="W658" s="496">
        <v>0</v>
      </c>
      <c r="X658" s="496">
        <v>0</v>
      </c>
      <c r="Y658" s="496">
        <v>0</v>
      </c>
      <c r="Z658" s="496">
        <v>0</v>
      </c>
      <c r="AA658" s="496">
        <v>0</v>
      </c>
    </row>
    <row r="659" spans="1:27" ht="15" x14ac:dyDescent="0.2">
      <c r="A659" s="383" t="s">
        <v>132</v>
      </c>
      <c r="B659" s="496">
        <v>2020</v>
      </c>
      <c r="C659" s="496">
        <v>11</v>
      </c>
      <c r="D659" s="496">
        <v>202011</v>
      </c>
      <c r="E659" s="383" t="s">
        <v>112</v>
      </c>
      <c r="F659" s="383" t="s">
        <v>115</v>
      </c>
      <c r="G659" s="383" t="s">
        <v>13</v>
      </c>
      <c r="H659" s="383" t="s">
        <v>83</v>
      </c>
      <c r="I659" s="383" t="s">
        <v>17</v>
      </c>
      <c r="J659" s="383" t="s">
        <v>115</v>
      </c>
      <c r="K659" s="383" t="s">
        <v>140</v>
      </c>
      <c r="L659" s="383" t="s">
        <v>141</v>
      </c>
      <c r="M659" s="496">
        <v>100</v>
      </c>
      <c r="N659" s="383" t="s">
        <v>51</v>
      </c>
      <c r="O659" s="383" t="s">
        <v>115</v>
      </c>
      <c r="P659" s="383" t="s">
        <v>73</v>
      </c>
      <c r="Q659" s="497">
        <v>15.5</v>
      </c>
      <c r="R659" s="497">
        <v>15.5</v>
      </c>
      <c r="S659" s="497">
        <v>0</v>
      </c>
      <c r="T659" s="496">
        <v>0</v>
      </c>
      <c r="U659" s="496">
        <v>0</v>
      </c>
      <c r="V659" s="496">
        <v>0</v>
      </c>
      <c r="W659" s="496">
        <v>0</v>
      </c>
      <c r="X659" s="496">
        <v>0</v>
      </c>
      <c r="Y659" s="496">
        <v>0</v>
      </c>
      <c r="Z659" s="496">
        <v>0</v>
      </c>
      <c r="AA659" s="496">
        <v>0</v>
      </c>
    </row>
    <row r="660" spans="1:27" ht="15" x14ac:dyDescent="0.2">
      <c r="A660" s="383" t="s">
        <v>132</v>
      </c>
      <c r="B660" s="496">
        <v>2020</v>
      </c>
      <c r="C660" s="496">
        <v>11</v>
      </c>
      <c r="D660" s="496">
        <v>202011</v>
      </c>
      <c r="E660" s="383" t="s">
        <v>112</v>
      </c>
      <c r="F660" s="383" t="s">
        <v>115</v>
      </c>
      <c r="G660" s="383" t="s">
        <v>13</v>
      </c>
      <c r="H660" s="383" t="s">
        <v>83</v>
      </c>
      <c r="I660" s="383" t="s">
        <v>17</v>
      </c>
      <c r="J660" s="383" t="s">
        <v>115</v>
      </c>
      <c r="K660" s="383" t="s">
        <v>140</v>
      </c>
      <c r="L660" s="383" t="s">
        <v>141</v>
      </c>
      <c r="M660" s="496">
        <v>100</v>
      </c>
      <c r="N660" s="383" t="s">
        <v>51</v>
      </c>
      <c r="O660" s="383" t="s">
        <v>115</v>
      </c>
      <c r="P660" s="383" t="s">
        <v>76</v>
      </c>
      <c r="Q660" s="497">
        <v>31303.5</v>
      </c>
      <c r="R660" s="497">
        <v>31303.5</v>
      </c>
      <c r="S660" s="497">
        <v>0</v>
      </c>
      <c r="T660" s="496">
        <v>0</v>
      </c>
      <c r="U660" s="496">
        <v>0</v>
      </c>
      <c r="V660" s="496">
        <v>0</v>
      </c>
      <c r="W660" s="496">
        <v>0</v>
      </c>
      <c r="X660" s="496">
        <v>0</v>
      </c>
      <c r="Y660" s="496">
        <v>0</v>
      </c>
      <c r="Z660" s="496">
        <v>0</v>
      </c>
      <c r="AA660" s="496">
        <v>0</v>
      </c>
    </row>
    <row r="661" spans="1:27" ht="15" x14ac:dyDescent="0.2">
      <c r="A661" s="383" t="s">
        <v>132</v>
      </c>
      <c r="B661" s="496">
        <v>2020</v>
      </c>
      <c r="C661" s="496">
        <v>11</v>
      </c>
      <c r="D661" s="496">
        <v>202011</v>
      </c>
      <c r="E661" s="383" t="s">
        <v>112</v>
      </c>
      <c r="F661" s="383" t="s">
        <v>115</v>
      </c>
      <c r="G661" s="383" t="s">
        <v>13</v>
      </c>
      <c r="H661" s="383" t="s">
        <v>83</v>
      </c>
      <c r="I661" s="383" t="s">
        <v>17</v>
      </c>
      <c r="J661" s="383" t="s">
        <v>115</v>
      </c>
      <c r="K661" s="383" t="s">
        <v>140</v>
      </c>
      <c r="L661" s="383" t="s">
        <v>141</v>
      </c>
      <c r="M661" s="496">
        <v>100</v>
      </c>
      <c r="N661" s="383" t="s">
        <v>51</v>
      </c>
      <c r="O661" s="383" t="s">
        <v>115</v>
      </c>
      <c r="P661" s="383" t="s">
        <v>77</v>
      </c>
      <c r="Q661" s="497">
        <v>0</v>
      </c>
      <c r="R661" s="497">
        <v>0</v>
      </c>
      <c r="S661" s="497">
        <v>0</v>
      </c>
      <c r="T661" s="496">
        <v>0</v>
      </c>
      <c r="U661" s="496">
        <v>0</v>
      </c>
      <c r="V661" s="496">
        <v>0</v>
      </c>
      <c r="W661" s="496">
        <v>0</v>
      </c>
      <c r="X661" s="496">
        <v>0</v>
      </c>
      <c r="Y661" s="496">
        <v>0</v>
      </c>
      <c r="Z661" s="496">
        <v>0</v>
      </c>
      <c r="AA661" s="496">
        <v>0</v>
      </c>
    </row>
    <row r="662" spans="1:27" ht="15" x14ac:dyDescent="0.2">
      <c r="A662" s="383" t="s">
        <v>132</v>
      </c>
      <c r="B662" s="496">
        <v>2020</v>
      </c>
      <c r="C662" s="496">
        <v>11</v>
      </c>
      <c r="D662" s="496">
        <v>202011</v>
      </c>
      <c r="E662" s="383" t="s">
        <v>112</v>
      </c>
      <c r="F662" s="383" t="s">
        <v>115</v>
      </c>
      <c r="G662" s="383" t="s">
        <v>13</v>
      </c>
      <c r="H662" s="383" t="s">
        <v>83</v>
      </c>
      <c r="I662" s="383" t="s">
        <v>18</v>
      </c>
      <c r="J662" s="383" t="s">
        <v>115</v>
      </c>
      <c r="K662" s="383" t="s">
        <v>142</v>
      </c>
      <c r="L662" s="383" t="s">
        <v>143</v>
      </c>
      <c r="M662" s="496">
        <v>100</v>
      </c>
      <c r="N662" s="383" t="s">
        <v>51</v>
      </c>
      <c r="O662" s="383" t="s">
        <v>115</v>
      </c>
      <c r="P662" s="383" t="s">
        <v>72</v>
      </c>
      <c r="Q662" s="497">
        <v>581.399</v>
      </c>
      <c r="R662" s="497">
        <v>581.399</v>
      </c>
      <c r="S662" s="497">
        <v>0</v>
      </c>
      <c r="T662" s="496">
        <v>0</v>
      </c>
      <c r="U662" s="496">
        <v>0</v>
      </c>
      <c r="V662" s="496">
        <v>0</v>
      </c>
      <c r="W662" s="496">
        <v>0</v>
      </c>
      <c r="X662" s="496">
        <v>0</v>
      </c>
      <c r="Y662" s="496">
        <v>0</v>
      </c>
      <c r="Z662" s="496">
        <v>0</v>
      </c>
      <c r="AA662" s="496">
        <v>0</v>
      </c>
    </row>
    <row r="663" spans="1:27" ht="15" x14ac:dyDescent="0.2">
      <c r="A663" s="383" t="s">
        <v>132</v>
      </c>
      <c r="B663" s="496">
        <v>2020</v>
      </c>
      <c r="C663" s="496">
        <v>11</v>
      </c>
      <c r="D663" s="496">
        <v>202011</v>
      </c>
      <c r="E663" s="383" t="s">
        <v>112</v>
      </c>
      <c r="F663" s="383" t="s">
        <v>115</v>
      </c>
      <c r="G663" s="383" t="s">
        <v>13</v>
      </c>
      <c r="H663" s="383" t="s">
        <v>83</v>
      </c>
      <c r="I663" s="383" t="s">
        <v>18</v>
      </c>
      <c r="J663" s="383" t="s">
        <v>115</v>
      </c>
      <c r="K663" s="383" t="s">
        <v>142</v>
      </c>
      <c r="L663" s="383" t="s">
        <v>143</v>
      </c>
      <c r="M663" s="496">
        <v>100</v>
      </c>
      <c r="N663" s="383" t="s">
        <v>51</v>
      </c>
      <c r="O663" s="383" t="s">
        <v>115</v>
      </c>
      <c r="P663" s="383" t="s">
        <v>74</v>
      </c>
      <c r="Q663" s="497">
        <v>23797</v>
      </c>
      <c r="R663" s="497">
        <v>23797</v>
      </c>
      <c r="S663" s="497">
        <v>0</v>
      </c>
      <c r="T663" s="496">
        <v>0</v>
      </c>
      <c r="U663" s="496">
        <v>0</v>
      </c>
      <c r="V663" s="496">
        <v>0</v>
      </c>
      <c r="W663" s="496">
        <v>0</v>
      </c>
      <c r="X663" s="496">
        <v>0</v>
      </c>
      <c r="Y663" s="496">
        <v>0</v>
      </c>
      <c r="Z663" s="496">
        <v>0</v>
      </c>
      <c r="AA663" s="496">
        <v>0</v>
      </c>
    </row>
    <row r="664" spans="1:27" ht="15" x14ac:dyDescent="0.2">
      <c r="A664" s="383" t="s">
        <v>132</v>
      </c>
      <c r="B664" s="496">
        <v>2020</v>
      </c>
      <c r="C664" s="496">
        <v>11</v>
      </c>
      <c r="D664" s="496">
        <v>202011</v>
      </c>
      <c r="E664" s="383" t="s">
        <v>112</v>
      </c>
      <c r="F664" s="383" t="s">
        <v>115</v>
      </c>
      <c r="G664" s="383" t="s">
        <v>13</v>
      </c>
      <c r="H664" s="383" t="s">
        <v>83</v>
      </c>
      <c r="I664" s="383" t="s">
        <v>18</v>
      </c>
      <c r="J664" s="383" t="s">
        <v>115</v>
      </c>
      <c r="K664" s="383" t="s">
        <v>142</v>
      </c>
      <c r="L664" s="383" t="s">
        <v>143</v>
      </c>
      <c r="M664" s="496">
        <v>100</v>
      </c>
      <c r="N664" s="383" t="s">
        <v>51</v>
      </c>
      <c r="O664" s="383" t="s">
        <v>115</v>
      </c>
      <c r="P664" s="383" t="s">
        <v>76</v>
      </c>
      <c r="Q664" s="497">
        <v>45539.72</v>
      </c>
      <c r="R664" s="497">
        <v>45539.72</v>
      </c>
      <c r="S664" s="497">
        <v>0</v>
      </c>
      <c r="T664" s="496">
        <v>0</v>
      </c>
      <c r="U664" s="496">
        <v>0</v>
      </c>
      <c r="V664" s="496">
        <v>0</v>
      </c>
      <c r="W664" s="496">
        <v>0</v>
      </c>
      <c r="X664" s="496">
        <v>0</v>
      </c>
      <c r="Y664" s="496">
        <v>0</v>
      </c>
      <c r="Z664" s="496">
        <v>0</v>
      </c>
      <c r="AA664" s="496">
        <v>0</v>
      </c>
    </row>
    <row r="665" spans="1:27" ht="15" x14ac:dyDescent="0.2">
      <c r="A665" s="383" t="s">
        <v>132</v>
      </c>
      <c r="B665" s="496">
        <v>2020</v>
      </c>
      <c r="C665" s="496">
        <v>11</v>
      </c>
      <c r="D665" s="496">
        <v>202011</v>
      </c>
      <c r="E665" s="383" t="s">
        <v>112</v>
      </c>
      <c r="F665" s="383" t="s">
        <v>115</v>
      </c>
      <c r="G665" s="383" t="s">
        <v>13</v>
      </c>
      <c r="H665" s="383" t="s">
        <v>83</v>
      </c>
      <c r="I665" s="383" t="s">
        <v>19</v>
      </c>
      <c r="J665" s="383" t="s">
        <v>169</v>
      </c>
      <c r="K665" s="383" t="s">
        <v>144</v>
      </c>
      <c r="L665" s="383" t="s">
        <v>145</v>
      </c>
      <c r="M665" s="496">
        <v>95</v>
      </c>
      <c r="N665" s="383" t="s">
        <v>51</v>
      </c>
      <c r="O665" s="383" t="s">
        <v>115</v>
      </c>
      <c r="P665" s="383" t="s">
        <v>72</v>
      </c>
      <c r="Q665" s="497">
        <v>111219.452</v>
      </c>
      <c r="R665" s="497">
        <v>104831.25199999999</v>
      </c>
      <c r="S665" s="497">
        <v>6388.2</v>
      </c>
      <c r="T665" s="496">
        <v>0</v>
      </c>
      <c r="U665" s="496">
        <v>0</v>
      </c>
      <c r="V665" s="496">
        <v>0</v>
      </c>
      <c r="W665" s="496">
        <v>0</v>
      </c>
      <c r="X665" s="496">
        <v>0</v>
      </c>
      <c r="Y665" s="496">
        <v>0</v>
      </c>
      <c r="Z665" s="496">
        <v>0</v>
      </c>
      <c r="AA665" s="496">
        <v>0</v>
      </c>
    </row>
    <row r="666" spans="1:27" ht="15" x14ac:dyDescent="0.2">
      <c r="A666" s="383" t="s">
        <v>132</v>
      </c>
      <c r="B666" s="496">
        <v>2020</v>
      </c>
      <c r="C666" s="496">
        <v>11</v>
      </c>
      <c r="D666" s="496">
        <v>202011</v>
      </c>
      <c r="E666" s="383" t="s">
        <v>112</v>
      </c>
      <c r="F666" s="383" t="s">
        <v>115</v>
      </c>
      <c r="G666" s="383" t="s">
        <v>13</v>
      </c>
      <c r="H666" s="383" t="s">
        <v>83</v>
      </c>
      <c r="I666" s="383" t="s">
        <v>20</v>
      </c>
      <c r="J666" s="383" t="s">
        <v>115</v>
      </c>
      <c r="K666" s="383" t="s">
        <v>146</v>
      </c>
      <c r="L666" s="383" t="s">
        <v>147</v>
      </c>
      <c r="M666" s="496">
        <v>14</v>
      </c>
      <c r="N666" s="383" t="s">
        <v>51</v>
      </c>
      <c r="O666" s="383" t="s">
        <v>115</v>
      </c>
      <c r="P666" s="383" t="s">
        <v>72</v>
      </c>
      <c r="Q666" s="497">
        <v>888.47699999999998</v>
      </c>
      <c r="R666" s="497">
        <v>892.01700000000005</v>
      </c>
      <c r="S666" s="497">
        <v>-3.54</v>
      </c>
      <c r="T666" s="496">
        <v>0</v>
      </c>
      <c r="U666" s="496">
        <v>0</v>
      </c>
      <c r="V666" s="496">
        <v>0</v>
      </c>
      <c r="W666" s="496">
        <v>0</v>
      </c>
      <c r="X666" s="496">
        <v>0</v>
      </c>
      <c r="Y666" s="496">
        <v>0</v>
      </c>
      <c r="Z666" s="496">
        <v>0</v>
      </c>
      <c r="AA666" s="496">
        <v>0</v>
      </c>
    </row>
    <row r="667" spans="1:27" ht="15" x14ac:dyDescent="0.2">
      <c r="A667" s="383" t="s">
        <v>132</v>
      </c>
      <c r="B667" s="496">
        <v>2020</v>
      </c>
      <c r="C667" s="496">
        <v>11</v>
      </c>
      <c r="D667" s="496">
        <v>202011</v>
      </c>
      <c r="E667" s="383" t="s">
        <v>112</v>
      </c>
      <c r="F667" s="383" t="s">
        <v>115</v>
      </c>
      <c r="G667" s="383" t="s">
        <v>13</v>
      </c>
      <c r="H667" s="383" t="s">
        <v>83</v>
      </c>
      <c r="I667" s="383" t="s">
        <v>21</v>
      </c>
      <c r="J667" s="383" t="s">
        <v>115</v>
      </c>
      <c r="K667" s="383" t="s">
        <v>148</v>
      </c>
      <c r="L667" s="383" t="s">
        <v>149</v>
      </c>
      <c r="M667" s="496">
        <v>88</v>
      </c>
      <c r="N667" s="383" t="s">
        <v>51</v>
      </c>
      <c r="O667" s="383" t="s">
        <v>115</v>
      </c>
      <c r="P667" s="383" t="s">
        <v>72</v>
      </c>
      <c r="Q667" s="497">
        <v>10707.825999999999</v>
      </c>
      <c r="R667" s="497">
        <v>10707.825999999999</v>
      </c>
      <c r="S667" s="497">
        <v>0</v>
      </c>
      <c r="T667" s="496">
        <v>0</v>
      </c>
      <c r="U667" s="496">
        <v>0</v>
      </c>
      <c r="V667" s="496">
        <v>0</v>
      </c>
      <c r="W667" s="496">
        <v>0</v>
      </c>
      <c r="X667" s="496">
        <v>0</v>
      </c>
      <c r="Y667" s="496">
        <v>0</v>
      </c>
      <c r="Z667" s="496">
        <v>0</v>
      </c>
      <c r="AA667" s="496">
        <v>0</v>
      </c>
    </row>
    <row r="668" spans="1:27" ht="15" x14ac:dyDescent="0.2">
      <c r="A668" s="383" t="s">
        <v>132</v>
      </c>
      <c r="B668" s="496">
        <v>2020</v>
      </c>
      <c r="C668" s="496">
        <v>11</v>
      </c>
      <c r="D668" s="496">
        <v>202011</v>
      </c>
      <c r="E668" s="383" t="s">
        <v>112</v>
      </c>
      <c r="F668" s="383" t="s">
        <v>115</v>
      </c>
      <c r="G668" s="383" t="s">
        <v>13</v>
      </c>
      <c r="H668" s="383" t="s">
        <v>83</v>
      </c>
      <c r="I668" s="383" t="s">
        <v>21</v>
      </c>
      <c r="J668" s="383" t="s">
        <v>115</v>
      </c>
      <c r="K668" s="383" t="s">
        <v>148</v>
      </c>
      <c r="L668" s="383" t="s">
        <v>149</v>
      </c>
      <c r="M668" s="496">
        <v>88</v>
      </c>
      <c r="N668" s="383" t="s">
        <v>51</v>
      </c>
      <c r="O668" s="383" t="s">
        <v>115</v>
      </c>
      <c r="P668" s="383" t="s">
        <v>75</v>
      </c>
      <c r="Q668" s="497">
        <v>26134.51</v>
      </c>
      <c r="R668" s="497">
        <v>26134.51</v>
      </c>
      <c r="S668" s="497">
        <v>0</v>
      </c>
      <c r="T668" s="496">
        <v>0</v>
      </c>
      <c r="U668" s="496">
        <v>0</v>
      </c>
      <c r="V668" s="496">
        <v>0</v>
      </c>
      <c r="W668" s="496">
        <v>0</v>
      </c>
      <c r="X668" s="496">
        <v>0</v>
      </c>
      <c r="Y668" s="496">
        <v>0</v>
      </c>
      <c r="Z668" s="496">
        <v>0</v>
      </c>
      <c r="AA668" s="496">
        <v>0</v>
      </c>
    </row>
    <row r="669" spans="1:27" ht="15" x14ac:dyDescent="0.2">
      <c r="A669" s="383" t="s">
        <v>132</v>
      </c>
      <c r="B669" s="496">
        <v>2020</v>
      </c>
      <c r="C669" s="496">
        <v>11</v>
      </c>
      <c r="D669" s="496">
        <v>202011</v>
      </c>
      <c r="E669" s="383" t="s">
        <v>112</v>
      </c>
      <c r="F669" s="383" t="s">
        <v>115</v>
      </c>
      <c r="G669" s="383" t="s">
        <v>13</v>
      </c>
      <c r="H669" s="383" t="s">
        <v>83</v>
      </c>
      <c r="I669" s="383" t="s">
        <v>22</v>
      </c>
      <c r="J669" s="383" t="s">
        <v>115</v>
      </c>
      <c r="K669" s="383" t="s">
        <v>150</v>
      </c>
      <c r="L669" s="383" t="s">
        <v>151</v>
      </c>
      <c r="M669" s="496">
        <v>68</v>
      </c>
      <c r="N669" s="383" t="s">
        <v>51</v>
      </c>
      <c r="O669" s="383" t="s">
        <v>115</v>
      </c>
      <c r="P669" s="383" t="s">
        <v>72</v>
      </c>
      <c r="Q669" s="497">
        <v>38858.906999999999</v>
      </c>
      <c r="R669" s="497">
        <v>35949.256999999998</v>
      </c>
      <c r="S669" s="497">
        <v>2909.65</v>
      </c>
      <c r="T669" s="496">
        <v>0</v>
      </c>
      <c r="U669" s="496">
        <v>0</v>
      </c>
      <c r="V669" s="496">
        <v>0</v>
      </c>
      <c r="W669" s="496">
        <v>0</v>
      </c>
      <c r="X669" s="496">
        <v>0</v>
      </c>
      <c r="Y669" s="496">
        <v>0</v>
      </c>
      <c r="Z669" s="496">
        <v>0</v>
      </c>
      <c r="AA669" s="496">
        <v>0</v>
      </c>
    </row>
    <row r="670" spans="1:27" ht="15" x14ac:dyDescent="0.2">
      <c r="A670" s="383" t="s">
        <v>132</v>
      </c>
      <c r="B670" s="496">
        <v>2020</v>
      </c>
      <c r="C670" s="496">
        <v>11</v>
      </c>
      <c r="D670" s="496">
        <v>202011</v>
      </c>
      <c r="E670" s="383" t="s">
        <v>112</v>
      </c>
      <c r="F670" s="383" t="s">
        <v>115</v>
      </c>
      <c r="G670" s="383" t="s">
        <v>13</v>
      </c>
      <c r="H670" s="383" t="s">
        <v>83</v>
      </c>
      <c r="I670" s="383" t="s">
        <v>22</v>
      </c>
      <c r="J670" s="383" t="s">
        <v>115</v>
      </c>
      <c r="K670" s="383" t="s">
        <v>150</v>
      </c>
      <c r="L670" s="383" t="s">
        <v>151</v>
      </c>
      <c r="M670" s="496">
        <v>68</v>
      </c>
      <c r="N670" s="383" t="s">
        <v>51</v>
      </c>
      <c r="O670" s="383" t="s">
        <v>115</v>
      </c>
      <c r="P670" s="383" t="s">
        <v>75</v>
      </c>
      <c r="Q670" s="497">
        <v>152724.15</v>
      </c>
      <c r="R670" s="497">
        <v>141122.57999999999</v>
      </c>
      <c r="S670" s="497">
        <v>11601.57</v>
      </c>
      <c r="T670" s="496">
        <v>0</v>
      </c>
      <c r="U670" s="496">
        <v>0</v>
      </c>
      <c r="V670" s="496">
        <v>0</v>
      </c>
      <c r="W670" s="496">
        <v>0</v>
      </c>
      <c r="X670" s="496">
        <v>0</v>
      </c>
      <c r="Y670" s="496">
        <v>0</v>
      </c>
      <c r="Z670" s="496">
        <v>0</v>
      </c>
      <c r="AA670" s="496">
        <v>0</v>
      </c>
    </row>
    <row r="671" spans="1:27" ht="15" x14ac:dyDescent="0.2">
      <c r="A671" s="383" t="s">
        <v>132</v>
      </c>
      <c r="B671" s="496">
        <v>2020</v>
      </c>
      <c r="C671" s="496">
        <v>11</v>
      </c>
      <c r="D671" s="496">
        <v>202011</v>
      </c>
      <c r="E671" s="383" t="s">
        <v>112</v>
      </c>
      <c r="F671" s="383" t="s">
        <v>115</v>
      </c>
      <c r="G671" s="383" t="s">
        <v>13</v>
      </c>
      <c r="H671" s="383" t="s">
        <v>84</v>
      </c>
      <c r="I671" s="383" t="s">
        <v>25</v>
      </c>
      <c r="J671" s="383" t="s">
        <v>115</v>
      </c>
      <c r="K671" s="383" t="s">
        <v>152</v>
      </c>
      <c r="L671" s="383" t="s">
        <v>153</v>
      </c>
      <c r="M671" s="496">
        <v>95</v>
      </c>
      <c r="N671" s="383" t="s">
        <v>51</v>
      </c>
      <c r="O671" s="383" t="s">
        <v>115</v>
      </c>
      <c r="P671" s="383" t="s">
        <v>72</v>
      </c>
      <c r="Q671" s="497">
        <v>6768.2479999999996</v>
      </c>
      <c r="R671" s="497">
        <v>6629.2070000000003</v>
      </c>
      <c r="S671" s="497">
        <v>139.05000000000001</v>
      </c>
      <c r="T671" s="496">
        <v>0</v>
      </c>
      <c r="U671" s="496">
        <v>0</v>
      </c>
      <c r="V671" s="496">
        <v>0</v>
      </c>
      <c r="W671" s="496">
        <v>0</v>
      </c>
      <c r="X671" s="496">
        <v>0</v>
      </c>
      <c r="Y671" s="496">
        <v>0</v>
      </c>
      <c r="Z671" s="496">
        <v>0</v>
      </c>
      <c r="AA671" s="496">
        <v>0</v>
      </c>
    </row>
    <row r="672" spans="1:27" ht="15" x14ac:dyDescent="0.2">
      <c r="A672" s="383" t="s">
        <v>132</v>
      </c>
      <c r="B672" s="496">
        <v>2020</v>
      </c>
      <c r="C672" s="496">
        <v>11</v>
      </c>
      <c r="D672" s="496">
        <v>202011</v>
      </c>
      <c r="E672" s="383" t="s">
        <v>112</v>
      </c>
      <c r="F672" s="383" t="s">
        <v>115</v>
      </c>
      <c r="G672" s="383" t="s">
        <v>13</v>
      </c>
      <c r="H672" s="383" t="s">
        <v>84</v>
      </c>
      <c r="I672" s="383" t="s">
        <v>25</v>
      </c>
      <c r="J672" s="383" t="s">
        <v>115</v>
      </c>
      <c r="K672" s="383" t="s">
        <v>152</v>
      </c>
      <c r="L672" s="383" t="s">
        <v>153</v>
      </c>
      <c r="M672" s="496">
        <v>95</v>
      </c>
      <c r="N672" s="383" t="s">
        <v>51</v>
      </c>
      <c r="O672" s="383" t="s">
        <v>115</v>
      </c>
      <c r="P672" s="383" t="s">
        <v>74</v>
      </c>
      <c r="Q672" s="497">
        <v>137895.69</v>
      </c>
      <c r="R672" s="497">
        <v>134675.69</v>
      </c>
      <c r="S672" s="497">
        <v>3220</v>
      </c>
      <c r="T672" s="496">
        <v>0</v>
      </c>
      <c r="U672" s="496">
        <v>0</v>
      </c>
      <c r="V672" s="496">
        <v>0</v>
      </c>
      <c r="W672" s="496">
        <v>0</v>
      </c>
      <c r="X672" s="496">
        <v>0</v>
      </c>
      <c r="Y672" s="496">
        <v>0</v>
      </c>
      <c r="Z672" s="496">
        <v>0</v>
      </c>
      <c r="AA672" s="496">
        <v>0</v>
      </c>
    </row>
    <row r="673" spans="1:27" ht="15" x14ac:dyDescent="0.2">
      <c r="A673" s="383" t="s">
        <v>132</v>
      </c>
      <c r="B673" s="496">
        <v>2020</v>
      </c>
      <c r="C673" s="496">
        <v>11</v>
      </c>
      <c r="D673" s="496">
        <v>202011</v>
      </c>
      <c r="E673" s="383" t="s">
        <v>112</v>
      </c>
      <c r="F673" s="383" t="s">
        <v>115</v>
      </c>
      <c r="G673" s="383" t="s">
        <v>13</v>
      </c>
      <c r="H673" s="383" t="s">
        <v>84</v>
      </c>
      <c r="I673" s="383" t="s">
        <v>25</v>
      </c>
      <c r="J673" s="383" t="s">
        <v>115</v>
      </c>
      <c r="K673" s="383" t="s">
        <v>152</v>
      </c>
      <c r="L673" s="383" t="s">
        <v>153</v>
      </c>
      <c r="M673" s="496">
        <v>95</v>
      </c>
      <c r="N673" s="383" t="s">
        <v>51</v>
      </c>
      <c r="O673" s="383" t="s">
        <v>115</v>
      </c>
      <c r="P673" s="383" t="s">
        <v>77</v>
      </c>
      <c r="Q673" s="497">
        <v>585.34900000000005</v>
      </c>
      <c r="R673" s="497">
        <v>585.34900000000005</v>
      </c>
      <c r="S673" s="497">
        <v>0</v>
      </c>
      <c r="T673" s="496">
        <v>0</v>
      </c>
      <c r="U673" s="496">
        <v>0</v>
      </c>
      <c r="V673" s="496">
        <v>0</v>
      </c>
      <c r="W673" s="496">
        <v>0</v>
      </c>
      <c r="X673" s="496">
        <v>0</v>
      </c>
      <c r="Y673" s="496">
        <v>0</v>
      </c>
      <c r="Z673" s="496">
        <v>0</v>
      </c>
      <c r="AA673" s="496">
        <v>0</v>
      </c>
    </row>
    <row r="674" spans="1:27" ht="15" x14ac:dyDescent="0.2">
      <c r="A674" s="383" t="s">
        <v>132</v>
      </c>
      <c r="B674" s="496">
        <v>2020</v>
      </c>
      <c r="C674" s="496">
        <v>11</v>
      </c>
      <c r="D674" s="496">
        <v>202011</v>
      </c>
      <c r="E674" s="383" t="s">
        <v>112</v>
      </c>
      <c r="F674" s="383" t="s">
        <v>115</v>
      </c>
      <c r="G674" s="383" t="s">
        <v>13</v>
      </c>
      <c r="H674" s="383" t="s">
        <v>84</v>
      </c>
      <c r="I674" s="383" t="s">
        <v>25</v>
      </c>
      <c r="J674" s="383" t="s">
        <v>115</v>
      </c>
      <c r="K674" s="383" t="s">
        <v>170</v>
      </c>
      <c r="L674" s="383" t="s">
        <v>171</v>
      </c>
      <c r="M674" s="496">
        <v>95</v>
      </c>
      <c r="N674" s="383" t="s">
        <v>51</v>
      </c>
      <c r="O674" s="383" t="s">
        <v>115</v>
      </c>
      <c r="P674" s="383" t="s">
        <v>72</v>
      </c>
      <c r="Q674" s="497">
        <v>55.920999999999999</v>
      </c>
      <c r="R674" s="497">
        <v>55.920999999999999</v>
      </c>
      <c r="S674" s="497">
        <v>0</v>
      </c>
      <c r="T674" s="496">
        <v>0</v>
      </c>
      <c r="U674" s="496">
        <v>0</v>
      </c>
      <c r="V674" s="496">
        <v>0</v>
      </c>
      <c r="W674" s="496">
        <v>0</v>
      </c>
      <c r="X674" s="496">
        <v>0</v>
      </c>
      <c r="Y674" s="496">
        <v>0</v>
      </c>
      <c r="Z674" s="496">
        <v>0</v>
      </c>
      <c r="AA674" s="496">
        <v>0</v>
      </c>
    </row>
    <row r="675" spans="1:27" ht="15" x14ac:dyDescent="0.2">
      <c r="A675" s="383" t="s">
        <v>132</v>
      </c>
      <c r="B675" s="496">
        <v>2020</v>
      </c>
      <c r="C675" s="496">
        <v>11</v>
      </c>
      <c r="D675" s="496">
        <v>202011</v>
      </c>
      <c r="E675" s="383" t="s">
        <v>112</v>
      </c>
      <c r="F675" s="383" t="s">
        <v>115</v>
      </c>
      <c r="G675" s="383" t="s">
        <v>13</v>
      </c>
      <c r="H675" s="383" t="s">
        <v>84</v>
      </c>
      <c r="I675" s="383" t="s">
        <v>26</v>
      </c>
      <c r="J675" s="383" t="s">
        <v>115</v>
      </c>
      <c r="K675" s="383" t="s">
        <v>154</v>
      </c>
      <c r="L675" s="383" t="s">
        <v>155</v>
      </c>
      <c r="M675" s="496">
        <v>100</v>
      </c>
      <c r="N675" s="383" t="s">
        <v>51</v>
      </c>
      <c r="O675" s="383" t="s">
        <v>115</v>
      </c>
      <c r="P675" s="383" t="s">
        <v>72</v>
      </c>
      <c r="Q675" s="497">
        <v>1194.231</v>
      </c>
      <c r="R675" s="497">
        <v>1194.231</v>
      </c>
      <c r="S675" s="497">
        <v>0</v>
      </c>
      <c r="T675" s="496">
        <v>0</v>
      </c>
      <c r="U675" s="496">
        <v>0</v>
      </c>
      <c r="V675" s="496">
        <v>0</v>
      </c>
      <c r="W675" s="496">
        <v>0</v>
      </c>
      <c r="X675" s="496">
        <v>0</v>
      </c>
      <c r="Y675" s="496">
        <v>0</v>
      </c>
      <c r="Z675" s="496">
        <v>0</v>
      </c>
      <c r="AA675" s="496">
        <v>0</v>
      </c>
    </row>
    <row r="676" spans="1:27" ht="15" x14ac:dyDescent="0.2">
      <c r="A676" s="383" t="s">
        <v>132</v>
      </c>
      <c r="B676" s="496">
        <v>2020</v>
      </c>
      <c r="C676" s="496">
        <v>11</v>
      </c>
      <c r="D676" s="496">
        <v>202011</v>
      </c>
      <c r="E676" s="383" t="s">
        <v>112</v>
      </c>
      <c r="F676" s="383" t="s">
        <v>115</v>
      </c>
      <c r="G676" s="383" t="s">
        <v>13</v>
      </c>
      <c r="H676" s="383" t="s">
        <v>84</v>
      </c>
      <c r="I676" s="383" t="s">
        <v>26</v>
      </c>
      <c r="J676" s="383" t="s">
        <v>115</v>
      </c>
      <c r="K676" s="383" t="s">
        <v>154</v>
      </c>
      <c r="L676" s="383" t="s">
        <v>155</v>
      </c>
      <c r="M676" s="496">
        <v>100</v>
      </c>
      <c r="N676" s="383" t="s">
        <v>51</v>
      </c>
      <c r="O676" s="383" t="s">
        <v>115</v>
      </c>
      <c r="P676" s="383" t="s">
        <v>76</v>
      </c>
      <c r="Q676" s="497">
        <v>34937.599999999999</v>
      </c>
      <c r="R676" s="497">
        <v>34937.599999999999</v>
      </c>
      <c r="S676" s="497">
        <v>0</v>
      </c>
      <c r="T676" s="496">
        <v>0</v>
      </c>
      <c r="U676" s="496">
        <v>0</v>
      </c>
      <c r="V676" s="496">
        <v>0</v>
      </c>
      <c r="W676" s="496">
        <v>0</v>
      </c>
      <c r="X676" s="496">
        <v>0</v>
      </c>
      <c r="Y676" s="496">
        <v>0</v>
      </c>
      <c r="Z676" s="496">
        <v>0</v>
      </c>
      <c r="AA676" s="496">
        <v>0</v>
      </c>
    </row>
    <row r="677" spans="1:27" ht="15" x14ac:dyDescent="0.2">
      <c r="A677" s="383" t="s">
        <v>132</v>
      </c>
      <c r="B677" s="496">
        <v>2020</v>
      </c>
      <c r="C677" s="496">
        <v>11</v>
      </c>
      <c r="D677" s="496">
        <v>202011</v>
      </c>
      <c r="E677" s="383" t="s">
        <v>112</v>
      </c>
      <c r="F677" s="383" t="s">
        <v>115</v>
      </c>
      <c r="G677" s="383" t="s">
        <v>13</v>
      </c>
      <c r="H677" s="383" t="s">
        <v>84</v>
      </c>
      <c r="I677" s="383" t="s">
        <v>27</v>
      </c>
      <c r="J677" s="383" t="s">
        <v>115</v>
      </c>
      <c r="K677" s="383" t="s">
        <v>122</v>
      </c>
      <c r="L677" s="383" t="s">
        <v>123</v>
      </c>
      <c r="M677" s="496">
        <v>96</v>
      </c>
      <c r="N677" s="383" t="s">
        <v>51</v>
      </c>
      <c r="O677" s="383" t="s">
        <v>115</v>
      </c>
      <c r="P677" s="383" t="s">
        <v>72</v>
      </c>
      <c r="Q677" s="497">
        <v>29397.482</v>
      </c>
      <c r="R677" s="497">
        <v>29387.222000000002</v>
      </c>
      <c r="S677" s="497">
        <v>10.26</v>
      </c>
      <c r="T677" s="496">
        <v>0</v>
      </c>
      <c r="U677" s="496">
        <v>0</v>
      </c>
      <c r="V677" s="496">
        <v>0</v>
      </c>
      <c r="W677" s="496">
        <v>0</v>
      </c>
      <c r="X677" s="496">
        <v>0</v>
      </c>
      <c r="Y677" s="496">
        <v>0</v>
      </c>
      <c r="Z677" s="496">
        <v>0</v>
      </c>
      <c r="AA677" s="496">
        <v>0</v>
      </c>
    </row>
    <row r="678" spans="1:27" ht="15" x14ac:dyDescent="0.2">
      <c r="A678" s="383" t="s">
        <v>132</v>
      </c>
      <c r="B678" s="496">
        <v>2020</v>
      </c>
      <c r="C678" s="496">
        <v>11</v>
      </c>
      <c r="D678" s="496">
        <v>202011</v>
      </c>
      <c r="E678" s="383" t="s">
        <v>112</v>
      </c>
      <c r="F678" s="383" t="s">
        <v>115</v>
      </c>
      <c r="G678" s="383" t="s">
        <v>13</v>
      </c>
      <c r="H678" s="383" t="s">
        <v>84</v>
      </c>
      <c r="I678" s="383" t="s">
        <v>27</v>
      </c>
      <c r="J678" s="383" t="s">
        <v>115</v>
      </c>
      <c r="K678" s="383" t="s">
        <v>122</v>
      </c>
      <c r="L678" s="383" t="s">
        <v>123</v>
      </c>
      <c r="M678" s="496">
        <v>96</v>
      </c>
      <c r="N678" s="383" t="s">
        <v>51</v>
      </c>
      <c r="O678" s="383" t="s">
        <v>115</v>
      </c>
      <c r="P678" s="383" t="s">
        <v>73</v>
      </c>
      <c r="Q678" s="497">
        <v>543.08299999999997</v>
      </c>
      <c r="R678" s="497">
        <v>543.08299999999997</v>
      </c>
      <c r="S678" s="497">
        <v>0</v>
      </c>
      <c r="T678" s="496">
        <v>0</v>
      </c>
      <c r="U678" s="496">
        <v>0</v>
      </c>
      <c r="V678" s="496">
        <v>0</v>
      </c>
      <c r="W678" s="496">
        <v>0</v>
      </c>
      <c r="X678" s="496">
        <v>0</v>
      </c>
      <c r="Y678" s="496">
        <v>0</v>
      </c>
      <c r="Z678" s="496">
        <v>0</v>
      </c>
      <c r="AA678" s="496">
        <v>0</v>
      </c>
    </row>
    <row r="679" spans="1:27" ht="15" x14ac:dyDescent="0.2">
      <c r="A679" s="383" t="s">
        <v>132</v>
      </c>
      <c r="B679" s="496">
        <v>2020</v>
      </c>
      <c r="C679" s="496">
        <v>11</v>
      </c>
      <c r="D679" s="496">
        <v>202011</v>
      </c>
      <c r="E679" s="383" t="s">
        <v>112</v>
      </c>
      <c r="F679" s="383" t="s">
        <v>115</v>
      </c>
      <c r="G679" s="383" t="s">
        <v>13</v>
      </c>
      <c r="H679" s="383" t="s">
        <v>84</v>
      </c>
      <c r="I679" s="383" t="s">
        <v>27</v>
      </c>
      <c r="J679" s="383" t="s">
        <v>115</v>
      </c>
      <c r="K679" s="383" t="s">
        <v>122</v>
      </c>
      <c r="L679" s="383" t="s">
        <v>123</v>
      </c>
      <c r="M679" s="496">
        <v>96</v>
      </c>
      <c r="N679" s="383" t="s">
        <v>51</v>
      </c>
      <c r="O679" s="383" t="s">
        <v>115</v>
      </c>
      <c r="P679" s="383" t="s">
        <v>74</v>
      </c>
      <c r="Q679" s="497">
        <v>278806.054</v>
      </c>
      <c r="R679" s="497">
        <v>275985.17499999999</v>
      </c>
      <c r="S679" s="497">
        <v>2820.93</v>
      </c>
      <c r="T679" s="496">
        <v>0</v>
      </c>
      <c r="U679" s="496">
        <v>0</v>
      </c>
      <c r="V679" s="496">
        <v>0</v>
      </c>
      <c r="W679" s="496">
        <v>0</v>
      </c>
      <c r="X679" s="496">
        <v>0</v>
      </c>
      <c r="Y679" s="496">
        <v>0</v>
      </c>
      <c r="Z679" s="496">
        <v>0</v>
      </c>
      <c r="AA679" s="496">
        <v>0</v>
      </c>
    </row>
    <row r="680" spans="1:27" ht="15" x14ac:dyDescent="0.2">
      <c r="A680" s="383" t="s">
        <v>132</v>
      </c>
      <c r="B680" s="496">
        <v>2020</v>
      </c>
      <c r="C680" s="496">
        <v>11</v>
      </c>
      <c r="D680" s="496">
        <v>202011</v>
      </c>
      <c r="E680" s="383" t="s">
        <v>112</v>
      </c>
      <c r="F680" s="383" t="s">
        <v>115</v>
      </c>
      <c r="G680" s="383" t="s">
        <v>13</v>
      </c>
      <c r="H680" s="383" t="s">
        <v>84</v>
      </c>
      <c r="I680" s="383" t="s">
        <v>27</v>
      </c>
      <c r="J680" s="383" t="s">
        <v>115</v>
      </c>
      <c r="K680" s="383" t="s">
        <v>122</v>
      </c>
      <c r="L680" s="383" t="s">
        <v>123</v>
      </c>
      <c r="M680" s="496">
        <v>96</v>
      </c>
      <c r="N680" s="383" t="s">
        <v>51</v>
      </c>
      <c r="O680" s="383" t="s">
        <v>115</v>
      </c>
      <c r="P680" s="383" t="s">
        <v>77</v>
      </c>
      <c r="Q680" s="497">
        <v>-16.47</v>
      </c>
      <c r="R680" s="497">
        <v>-16.47</v>
      </c>
      <c r="S680" s="497">
        <v>0</v>
      </c>
      <c r="T680" s="496">
        <v>0</v>
      </c>
      <c r="U680" s="496">
        <v>0</v>
      </c>
      <c r="V680" s="496">
        <v>0</v>
      </c>
      <c r="W680" s="496">
        <v>0</v>
      </c>
      <c r="X680" s="496">
        <v>0</v>
      </c>
      <c r="Y680" s="496">
        <v>0</v>
      </c>
      <c r="Z680" s="496">
        <v>0</v>
      </c>
      <c r="AA680" s="496">
        <v>0</v>
      </c>
    </row>
    <row r="681" spans="1:27" ht="15" x14ac:dyDescent="0.2">
      <c r="A681" s="383" t="s">
        <v>132</v>
      </c>
      <c r="B681" s="496">
        <v>2020</v>
      </c>
      <c r="C681" s="496">
        <v>11</v>
      </c>
      <c r="D681" s="496">
        <v>202011</v>
      </c>
      <c r="E681" s="383" t="s">
        <v>112</v>
      </c>
      <c r="F681" s="383" t="s">
        <v>115</v>
      </c>
      <c r="G681" s="383" t="s">
        <v>13</v>
      </c>
      <c r="H681" s="383" t="s">
        <v>84</v>
      </c>
      <c r="I681" s="383" t="s">
        <v>27</v>
      </c>
      <c r="J681" s="383" t="s">
        <v>115</v>
      </c>
      <c r="K681" s="383" t="s">
        <v>172</v>
      </c>
      <c r="L681" s="383" t="s">
        <v>173</v>
      </c>
      <c r="M681" s="496">
        <v>96</v>
      </c>
      <c r="N681" s="383" t="s">
        <v>51</v>
      </c>
      <c r="O681" s="383" t="s">
        <v>115</v>
      </c>
      <c r="P681" s="383" t="s">
        <v>72</v>
      </c>
      <c r="Q681" s="497">
        <v>207.5</v>
      </c>
      <c r="R681" s="497">
        <v>207.5</v>
      </c>
      <c r="S681" s="497">
        <v>0</v>
      </c>
      <c r="T681" s="496">
        <v>0</v>
      </c>
      <c r="U681" s="496">
        <v>0</v>
      </c>
      <c r="V681" s="496">
        <v>0</v>
      </c>
      <c r="W681" s="496">
        <v>0</v>
      </c>
      <c r="X681" s="496">
        <v>0</v>
      </c>
      <c r="Y681" s="496">
        <v>0</v>
      </c>
      <c r="Z681" s="496">
        <v>0</v>
      </c>
      <c r="AA681" s="496">
        <v>0</v>
      </c>
    </row>
    <row r="682" spans="1:27" ht="15" x14ac:dyDescent="0.2">
      <c r="A682" s="383" t="s">
        <v>132</v>
      </c>
      <c r="B682" s="496">
        <v>2020</v>
      </c>
      <c r="C682" s="496">
        <v>11</v>
      </c>
      <c r="D682" s="496">
        <v>202011</v>
      </c>
      <c r="E682" s="383" t="s">
        <v>112</v>
      </c>
      <c r="F682" s="383" t="s">
        <v>115</v>
      </c>
      <c r="G682" s="383" t="s">
        <v>13</v>
      </c>
      <c r="H682" s="383" t="s">
        <v>84</v>
      </c>
      <c r="I682" s="383" t="s">
        <v>27</v>
      </c>
      <c r="J682" s="383" t="s">
        <v>115</v>
      </c>
      <c r="K682" s="383" t="s">
        <v>174</v>
      </c>
      <c r="L682" s="383" t="s">
        <v>175</v>
      </c>
      <c r="M682" s="496">
        <v>96</v>
      </c>
      <c r="N682" s="383" t="s">
        <v>51</v>
      </c>
      <c r="O682" s="383" t="s">
        <v>115</v>
      </c>
      <c r="P682" s="383" t="s">
        <v>72</v>
      </c>
      <c r="Q682" s="497">
        <v>-26.02</v>
      </c>
      <c r="R682" s="497">
        <v>-26.02</v>
      </c>
      <c r="S682" s="497">
        <v>0</v>
      </c>
      <c r="T682" s="496">
        <v>0</v>
      </c>
      <c r="U682" s="496">
        <v>0</v>
      </c>
      <c r="V682" s="496">
        <v>0</v>
      </c>
      <c r="W682" s="496">
        <v>0</v>
      </c>
      <c r="X682" s="496">
        <v>0</v>
      </c>
      <c r="Y682" s="496">
        <v>0</v>
      </c>
      <c r="Z682" s="496">
        <v>0</v>
      </c>
      <c r="AA682" s="496">
        <v>0</v>
      </c>
    </row>
    <row r="683" spans="1:27" ht="15" x14ac:dyDescent="0.2">
      <c r="A683" s="383" t="s">
        <v>132</v>
      </c>
      <c r="B683" s="496">
        <v>2020</v>
      </c>
      <c r="C683" s="496">
        <v>11</v>
      </c>
      <c r="D683" s="496">
        <v>202011</v>
      </c>
      <c r="E683" s="383" t="s">
        <v>112</v>
      </c>
      <c r="F683" s="383" t="s">
        <v>115</v>
      </c>
      <c r="G683" s="383" t="s">
        <v>13</v>
      </c>
      <c r="H683" s="383" t="s">
        <v>84</v>
      </c>
      <c r="I683" s="383" t="s">
        <v>28</v>
      </c>
      <c r="J683" s="383" t="s">
        <v>115</v>
      </c>
      <c r="K683" s="383" t="s">
        <v>124</v>
      </c>
      <c r="L683" s="383" t="s">
        <v>125</v>
      </c>
      <c r="M683" s="496">
        <v>100</v>
      </c>
      <c r="N683" s="383" t="s">
        <v>51</v>
      </c>
      <c r="O683" s="383" t="s">
        <v>115</v>
      </c>
      <c r="P683" s="383" t="s">
        <v>72</v>
      </c>
      <c r="Q683" s="497">
        <v>13593.36</v>
      </c>
      <c r="R683" s="497">
        <v>13593.36</v>
      </c>
      <c r="S683" s="497">
        <v>0</v>
      </c>
      <c r="T683" s="496">
        <v>0</v>
      </c>
      <c r="U683" s="496">
        <v>0</v>
      </c>
      <c r="V683" s="496">
        <v>0</v>
      </c>
      <c r="W683" s="496">
        <v>0</v>
      </c>
      <c r="X683" s="496">
        <v>0</v>
      </c>
      <c r="Y683" s="496">
        <v>0</v>
      </c>
      <c r="Z683" s="496">
        <v>0</v>
      </c>
      <c r="AA683" s="496">
        <v>0</v>
      </c>
    </row>
    <row r="684" spans="1:27" ht="15" x14ac:dyDescent="0.2">
      <c r="A684" s="383" t="s">
        <v>132</v>
      </c>
      <c r="B684" s="496">
        <v>2020</v>
      </c>
      <c r="C684" s="496">
        <v>11</v>
      </c>
      <c r="D684" s="496">
        <v>202011</v>
      </c>
      <c r="E684" s="383" t="s">
        <v>112</v>
      </c>
      <c r="F684" s="383" t="s">
        <v>115</v>
      </c>
      <c r="G684" s="383" t="s">
        <v>13</v>
      </c>
      <c r="H684" s="383" t="s">
        <v>84</v>
      </c>
      <c r="I684" s="383" t="s">
        <v>28</v>
      </c>
      <c r="J684" s="383" t="s">
        <v>115</v>
      </c>
      <c r="K684" s="383" t="s">
        <v>124</v>
      </c>
      <c r="L684" s="383" t="s">
        <v>125</v>
      </c>
      <c r="M684" s="496">
        <v>100</v>
      </c>
      <c r="N684" s="383" t="s">
        <v>51</v>
      </c>
      <c r="O684" s="383" t="s">
        <v>115</v>
      </c>
      <c r="P684" s="383" t="s">
        <v>73</v>
      </c>
      <c r="Q684" s="497">
        <v>-5.0199999999999996</v>
      </c>
      <c r="R684" s="497">
        <v>-5.0199999999999996</v>
      </c>
      <c r="S684" s="497">
        <v>0</v>
      </c>
      <c r="T684" s="496">
        <v>0</v>
      </c>
      <c r="U684" s="496">
        <v>0</v>
      </c>
      <c r="V684" s="496">
        <v>0</v>
      </c>
      <c r="W684" s="496">
        <v>0</v>
      </c>
      <c r="X684" s="496">
        <v>0</v>
      </c>
      <c r="Y684" s="496">
        <v>0</v>
      </c>
      <c r="Z684" s="496">
        <v>0</v>
      </c>
      <c r="AA684" s="496">
        <v>0</v>
      </c>
    </row>
    <row r="685" spans="1:27" ht="15" x14ac:dyDescent="0.2">
      <c r="A685" s="383" t="s">
        <v>132</v>
      </c>
      <c r="B685" s="496">
        <v>2020</v>
      </c>
      <c r="C685" s="496">
        <v>11</v>
      </c>
      <c r="D685" s="496">
        <v>202011</v>
      </c>
      <c r="E685" s="383" t="s">
        <v>112</v>
      </c>
      <c r="F685" s="383" t="s">
        <v>115</v>
      </c>
      <c r="G685" s="383" t="s">
        <v>13</v>
      </c>
      <c r="H685" s="383" t="s">
        <v>84</v>
      </c>
      <c r="I685" s="383" t="s">
        <v>28</v>
      </c>
      <c r="J685" s="383" t="s">
        <v>115</v>
      </c>
      <c r="K685" s="383" t="s">
        <v>124</v>
      </c>
      <c r="L685" s="383" t="s">
        <v>125</v>
      </c>
      <c r="M685" s="496">
        <v>100</v>
      </c>
      <c r="N685" s="383" t="s">
        <v>51</v>
      </c>
      <c r="O685" s="383" t="s">
        <v>115</v>
      </c>
      <c r="P685" s="383" t="s">
        <v>74</v>
      </c>
      <c r="Q685" s="497">
        <v>357094.48</v>
      </c>
      <c r="R685" s="497">
        <v>357094.48</v>
      </c>
      <c r="S685" s="497">
        <v>0</v>
      </c>
      <c r="T685" s="496">
        <v>0</v>
      </c>
      <c r="U685" s="496">
        <v>0</v>
      </c>
      <c r="V685" s="496">
        <v>0</v>
      </c>
      <c r="W685" s="496">
        <v>0</v>
      </c>
      <c r="X685" s="496">
        <v>0</v>
      </c>
      <c r="Y685" s="496">
        <v>0</v>
      </c>
      <c r="Z685" s="496">
        <v>0</v>
      </c>
      <c r="AA685" s="496">
        <v>0</v>
      </c>
    </row>
    <row r="686" spans="1:27" ht="15" x14ac:dyDescent="0.2">
      <c r="A686" s="383" t="s">
        <v>132</v>
      </c>
      <c r="B686" s="496">
        <v>2020</v>
      </c>
      <c r="C686" s="496">
        <v>11</v>
      </c>
      <c r="D686" s="496">
        <v>202011</v>
      </c>
      <c r="E686" s="383" t="s">
        <v>112</v>
      </c>
      <c r="F686" s="383" t="s">
        <v>115</v>
      </c>
      <c r="G686" s="383" t="s">
        <v>13</v>
      </c>
      <c r="H686" s="383" t="s">
        <v>84</v>
      </c>
      <c r="I686" s="383" t="s">
        <v>28</v>
      </c>
      <c r="J686" s="383" t="s">
        <v>115</v>
      </c>
      <c r="K686" s="383" t="s">
        <v>124</v>
      </c>
      <c r="L686" s="383" t="s">
        <v>125</v>
      </c>
      <c r="M686" s="496">
        <v>100</v>
      </c>
      <c r="N686" s="383" t="s">
        <v>51</v>
      </c>
      <c r="O686" s="383" t="s">
        <v>115</v>
      </c>
      <c r="P686" s="383" t="s">
        <v>77</v>
      </c>
      <c r="Q686" s="497">
        <v>-16.47</v>
      </c>
      <c r="R686" s="497">
        <v>-16.47</v>
      </c>
      <c r="S686" s="497">
        <v>0</v>
      </c>
      <c r="T686" s="496">
        <v>0</v>
      </c>
      <c r="U686" s="496">
        <v>0</v>
      </c>
      <c r="V686" s="496">
        <v>0</v>
      </c>
      <c r="W686" s="496">
        <v>0</v>
      </c>
      <c r="X686" s="496">
        <v>0</v>
      </c>
      <c r="Y686" s="496">
        <v>0</v>
      </c>
      <c r="Z686" s="496">
        <v>0</v>
      </c>
      <c r="AA686" s="496">
        <v>0</v>
      </c>
    </row>
    <row r="687" spans="1:27" ht="15" x14ac:dyDescent="0.2">
      <c r="A687" s="383" t="s">
        <v>132</v>
      </c>
      <c r="B687" s="496">
        <v>2020</v>
      </c>
      <c r="C687" s="496">
        <v>11</v>
      </c>
      <c r="D687" s="496">
        <v>202011</v>
      </c>
      <c r="E687" s="383" t="s">
        <v>112</v>
      </c>
      <c r="F687" s="383" t="s">
        <v>115</v>
      </c>
      <c r="G687" s="383" t="s">
        <v>13</v>
      </c>
      <c r="H687" s="383" t="s">
        <v>84</v>
      </c>
      <c r="I687" s="383" t="s">
        <v>29</v>
      </c>
      <c r="J687" s="383" t="s">
        <v>115</v>
      </c>
      <c r="K687" s="383" t="s">
        <v>156</v>
      </c>
      <c r="L687" s="383" t="s">
        <v>157</v>
      </c>
      <c r="M687" s="496">
        <v>100</v>
      </c>
      <c r="N687" s="383" t="s">
        <v>51</v>
      </c>
      <c r="O687" s="383" t="s">
        <v>115</v>
      </c>
      <c r="P687" s="383" t="s">
        <v>72</v>
      </c>
      <c r="Q687" s="497">
        <v>46792.688999999998</v>
      </c>
      <c r="R687" s="497">
        <v>46792.688999999998</v>
      </c>
      <c r="S687" s="497">
        <v>0</v>
      </c>
      <c r="T687" s="496">
        <v>0</v>
      </c>
      <c r="U687" s="496">
        <v>0</v>
      </c>
      <c r="V687" s="496">
        <v>0</v>
      </c>
      <c r="W687" s="496">
        <v>0</v>
      </c>
      <c r="X687" s="496">
        <v>0</v>
      </c>
      <c r="Y687" s="496">
        <v>0</v>
      </c>
      <c r="Z687" s="496">
        <v>0</v>
      </c>
      <c r="AA687" s="496">
        <v>0</v>
      </c>
    </row>
    <row r="688" spans="1:27" ht="15" x14ac:dyDescent="0.2">
      <c r="A688" s="383" t="s">
        <v>132</v>
      </c>
      <c r="B688" s="496">
        <v>2020</v>
      </c>
      <c r="C688" s="496">
        <v>11</v>
      </c>
      <c r="D688" s="496">
        <v>202011</v>
      </c>
      <c r="E688" s="383" t="s">
        <v>112</v>
      </c>
      <c r="F688" s="383" t="s">
        <v>115</v>
      </c>
      <c r="G688" s="383" t="s">
        <v>13</v>
      </c>
      <c r="H688" s="383" t="s">
        <v>84</v>
      </c>
      <c r="I688" s="383" t="s">
        <v>29</v>
      </c>
      <c r="J688" s="383" t="s">
        <v>115</v>
      </c>
      <c r="K688" s="383" t="s">
        <v>156</v>
      </c>
      <c r="L688" s="383" t="s">
        <v>157</v>
      </c>
      <c r="M688" s="496">
        <v>100</v>
      </c>
      <c r="N688" s="383" t="s">
        <v>51</v>
      </c>
      <c r="O688" s="383" t="s">
        <v>115</v>
      </c>
      <c r="P688" s="383" t="s">
        <v>74</v>
      </c>
      <c r="Q688" s="497">
        <v>160705.68</v>
      </c>
      <c r="R688" s="497">
        <v>160705.68</v>
      </c>
      <c r="S688" s="497">
        <v>0</v>
      </c>
      <c r="T688" s="496">
        <v>0</v>
      </c>
      <c r="U688" s="496">
        <v>0</v>
      </c>
      <c r="V688" s="496">
        <v>0</v>
      </c>
      <c r="W688" s="496">
        <v>0</v>
      </c>
      <c r="X688" s="496">
        <v>0</v>
      </c>
      <c r="Y688" s="496">
        <v>0</v>
      </c>
      <c r="Z688" s="496">
        <v>0</v>
      </c>
      <c r="AA688" s="496">
        <v>0</v>
      </c>
    </row>
    <row r="689" spans="1:27" ht="15" x14ac:dyDescent="0.2">
      <c r="A689" s="383" t="s">
        <v>132</v>
      </c>
      <c r="B689" s="496">
        <v>2020</v>
      </c>
      <c r="C689" s="496">
        <v>11</v>
      </c>
      <c r="D689" s="496">
        <v>202011</v>
      </c>
      <c r="E689" s="383" t="s">
        <v>112</v>
      </c>
      <c r="F689" s="383" t="s">
        <v>115</v>
      </c>
      <c r="G689" s="383" t="s">
        <v>13</v>
      </c>
      <c r="H689" s="383" t="s">
        <v>84</v>
      </c>
      <c r="I689" s="383" t="s">
        <v>29</v>
      </c>
      <c r="J689" s="383" t="s">
        <v>115</v>
      </c>
      <c r="K689" s="383" t="s">
        <v>156</v>
      </c>
      <c r="L689" s="383" t="s">
        <v>157</v>
      </c>
      <c r="M689" s="496">
        <v>100</v>
      </c>
      <c r="N689" s="383" t="s">
        <v>51</v>
      </c>
      <c r="O689" s="383" t="s">
        <v>115</v>
      </c>
      <c r="P689" s="383" t="s">
        <v>77</v>
      </c>
      <c r="Q689" s="497">
        <v>-112.63</v>
      </c>
      <c r="R689" s="497">
        <v>-112.63</v>
      </c>
      <c r="S689" s="497">
        <v>0</v>
      </c>
      <c r="T689" s="496">
        <v>0</v>
      </c>
      <c r="U689" s="496">
        <v>0</v>
      </c>
      <c r="V689" s="496">
        <v>0</v>
      </c>
      <c r="W689" s="496">
        <v>0</v>
      </c>
      <c r="X689" s="496">
        <v>0</v>
      </c>
      <c r="Y689" s="496">
        <v>0</v>
      </c>
      <c r="Z689" s="496">
        <v>0</v>
      </c>
      <c r="AA689" s="496">
        <v>0</v>
      </c>
    </row>
    <row r="690" spans="1:27" ht="15" x14ac:dyDescent="0.2">
      <c r="A690" s="383" t="s">
        <v>132</v>
      </c>
      <c r="B690" s="496">
        <v>2020</v>
      </c>
      <c r="C690" s="496">
        <v>11</v>
      </c>
      <c r="D690" s="496">
        <v>202011</v>
      </c>
      <c r="E690" s="383" t="s">
        <v>112</v>
      </c>
      <c r="F690" s="383" t="s">
        <v>115</v>
      </c>
      <c r="G690" s="383" t="s">
        <v>32</v>
      </c>
      <c r="H690" s="383" t="s">
        <v>33</v>
      </c>
      <c r="I690" s="383" t="s">
        <v>34</v>
      </c>
      <c r="J690" s="383" t="s">
        <v>115</v>
      </c>
      <c r="K690" s="383" t="s">
        <v>126</v>
      </c>
      <c r="L690" s="383" t="s">
        <v>127</v>
      </c>
      <c r="M690" s="496">
        <v>100</v>
      </c>
      <c r="N690" s="383" t="s">
        <v>51</v>
      </c>
      <c r="O690" s="383" t="s">
        <v>115</v>
      </c>
      <c r="P690" s="383" t="s">
        <v>72</v>
      </c>
      <c r="Q690" s="497">
        <v>10443.543</v>
      </c>
      <c r="R690" s="497">
        <v>10443.543</v>
      </c>
      <c r="S690" s="497">
        <v>0</v>
      </c>
      <c r="T690" s="496">
        <v>0</v>
      </c>
      <c r="U690" s="496">
        <v>0</v>
      </c>
      <c r="V690" s="496">
        <v>0</v>
      </c>
      <c r="W690" s="496">
        <v>0</v>
      </c>
      <c r="X690" s="496">
        <v>0</v>
      </c>
      <c r="Y690" s="496">
        <v>0</v>
      </c>
      <c r="Z690" s="496">
        <v>0</v>
      </c>
      <c r="AA690" s="496">
        <v>0</v>
      </c>
    </row>
    <row r="691" spans="1:27" ht="15" x14ac:dyDescent="0.2">
      <c r="A691" s="383" t="s">
        <v>132</v>
      </c>
      <c r="B691" s="496">
        <v>2020</v>
      </c>
      <c r="C691" s="496">
        <v>11</v>
      </c>
      <c r="D691" s="496">
        <v>202011</v>
      </c>
      <c r="E691" s="383" t="s">
        <v>112</v>
      </c>
      <c r="F691" s="383" t="s">
        <v>115</v>
      </c>
      <c r="G691" s="383" t="s">
        <v>32</v>
      </c>
      <c r="H691" s="383" t="s">
        <v>33</v>
      </c>
      <c r="I691" s="383" t="s">
        <v>34</v>
      </c>
      <c r="J691" s="383" t="s">
        <v>115</v>
      </c>
      <c r="K691" s="383" t="s">
        <v>176</v>
      </c>
      <c r="L691" s="383" t="s">
        <v>177</v>
      </c>
      <c r="M691" s="496">
        <v>100</v>
      </c>
      <c r="N691" s="383" t="s">
        <v>51</v>
      </c>
      <c r="O691" s="383" t="s">
        <v>115</v>
      </c>
      <c r="P691" s="383" t="s">
        <v>72</v>
      </c>
      <c r="Q691" s="497">
        <v>845.18700000000001</v>
      </c>
      <c r="R691" s="497">
        <v>845.18700000000001</v>
      </c>
      <c r="S691" s="497">
        <v>0</v>
      </c>
      <c r="T691" s="496">
        <v>0</v>
      </c>
      <c r="U691" s="496">
        <v>0</v>
      </c>
      <c r="V691" s="496">
        <v>0</v>
      </c>
      <c r="W691" s="496">
        <v>0</v>
      </c>
      <c r="X691" s="496">
        <v>0</v>
      </c>
      <c r="Y691" s="496">
        <v>0</v>
      </c>
      <c r="Z691" s="496">
        <v>0</v>
      </c>
      <c r="AA691" s="496">
        <v>0</v>
      </c>
    </row>
    <row r="692" spans="1:27" ht="15" x14ac:dyDescent="0.2">
      <c r="A692" s="383" t="s">
        <v>132</v>
      </c>
      <c r="B692" s="496">
        <v>2020</v>
      </c>
      <c r="C692" s="496">
        <v>11</v>
      </c>
      <c r="D692" s="496">
        <v>202011</v>
      </c>
      <c r="E692" s="383" t="s">
        <v>112</v>
      </c>
      <c r="F692" s="383" t="s">
        <v>115</v>
      </c>
      <c r="G692" s="383" t="s">
        <v>32</v>
      </c>
      <c r="H692" s="383" t="s">
        <v>33</v>
      </c>
      <c r="I692" s="383" t="s">
        <v>34</v>
      </c>
      <c r="J692" s="383" t="s">
        <v>115</v>
      </c>
      <c r="K692" s="383" t="s">
        <v>176</v>
      </c>
      <c r="L692" s="383" t="s">
        <v>177</v>
      </c>
      <c r="M692" s="496">
        <v>100</v>
      </c>
      <c r="N692" s="383" t="s">
        <v>51</v>
      </c>
      <c r="O692" s="383" t="s">
        <v>115</v>
      </c>
      <c r="P692" s="383" t="s">
        <v>74</v>
      </c>
      <c r="Q692" s="497">
        <v>0</v>
      </c>
      <c r="R692" s="497">
        <v>0</v>
      </c>
      <c r="S692" s="497">
        <v>0</v>
      </c>
      <c r="T692" s="496">
        <v>0</v>
      </c>
      <c r="U692" s="496">
        <v>0</v>
      </c>
      <c r="V692" s="496">
        <v>0</v>
      </c>
      <c r="W692" s="496">
        <v>0</v>
      </c>
      <c r="X692" s="496">
        <v>0</v>
      </c>
      <c r="Y692" s="496">
        <v>0</v>
      </c>
      <c r="Z692" s="496">
        <v>0</v>
      </c>
      <c r="AA692" s="496">
        <v>0</v>
      </c>
    </row>
    <row r="693" spans="1:27" ht="15" x14ac:dyDescent="0.2">
      <c r="A693" s="383" t="s">
        <v>132</v>
      </c>
      <c r="B693" s="496">
        <v>2020</v>
      </c>
      <c r="C693" s="496">
        <v>11</v>
      </c>
      <c r="D693" s="496">
        <v>202011</v>
      </c>
      <c r="E693" s="383" t="s">
        <v>112</v>
      </c>
      <c r="F693" s="383" t="s">
        <v>115</v>
      </c>
      <c r="G693" s="383" t="s">
        <v>32</v>
      </c>
      <c r="H693" s="383" t="s">
        <v>33</v>
      </c>
      <c r="I693" s="383" t="s">
        <v>36</v>
      </c>
      <c r="J693" s="383" t="s">
        <v>115</v>
      </c>
      <c r="K693" s="383" t="s">
        <v>113</v>
      </c>
      <c r="L693" s="383" t="s">
        <v>114</v>
      </c>
      <c r="M693" s="496">
        <v>100</v>
      </c>
      <c r="N693" s="383" t="s">
        <v>51</v>
      </c>
      <c r="O693" s="383" t="s">
        <v>115</v>
      </c>
      <c r="P693" s="383" t="s">
        <v>72</v>
      </c>
      <c r="Q693" s="497">
        <v>11988.008</v>
      </c>
      <c r="R693" s="497">
        <v>11988.008</v>
      </c>
      <c r="S693" s="497">
        <v>0</v>
      </c>
      <c r="T693" s="496">
        <v>0</v>
      </c>
      <c r="U693" s="496">
        <v>0</v>
      </c>
      <c r="V693" s="496">
        <v>0</v>
      </c>
      <c r="W693" s="496">
        <v>0</v>
      </c>
      <c r="X693" s="496">
        <v>0</v>
      </c>
      <c r="Y693" s="496">
        <v>0</v>
      </c>
      <c r="Z693" s="496">
        <v>0</v>
      </c>
      <c r="AA693" s="496">
        <v>0</v>
      </c>
    </row>
    <row r="694" spans="1:27" ht="15" x14ac:dyDescent="0.2">
      <c r="A694" s="383" t="s">
        <v>132</v>
      </c>
      <c r="B694" s="496">
        <v>2020</v>
      </c>
      <c r="C694" s="496">
        <v>11</v>
      </c>
      <c r="D694" s="496">
        <v>202011</v>
      </c>
      <c r="E694" s="383" t="s">
        <v>112</v>
      </c>
      <c r="F694" s="383" t="s">
        <v>115</v>
      </c>
      <c r="G694" s="383" t="s">
        <v>39</v>
      </c>
      <c r="H694" s="383" t="s">
        <v>40</v>
      </c>
      <c r="I694" s="383" t="s">
        <v>41</v>
      </c>
      <c r="J694" s="383" t="s">
        <v>180</v>
      </c>
      <c r="K694" s="383" t="s">
        <v>181</v>
      </c>
      <c r="L694" s="383" t="s">
        <v>182</v>
      </c>
      <c r="M694" s="496">
        <v>95</v>
      </c>
      <c r="N694" s="383" t="s">
        <v>51</v>
      </c>
      <c r="O694" s="383" t="s">
        <v>115</v>
      </c>
      <c r="P694" s="383" t="s">
        <v>72</v>
      </c>
      <c r="Q694" s="497">
        <v>305.28399999999999</v>
      </c>
      <c r="R694" s="497">
        <v>305.28399999999999</v>
      </c>
      <c r="S694" s="497">
        <v>0</v>
      </c>
      <c r="T694" s="496">
        <v>0</v>
      </c>
      <c r="U694" s="496">
        <v>0</v>
      </c>
      <c r="V694" s="496">
        <v>0</v>
      </c>
      <c r="W694" s="496">
        <v>0</v>
      </c>
      <c r="X694" s="496">
        <v>0</v>
      </c>
      <c r="Y694" s="496">
        <v>0</v>
      </c>
      <c r="Z694" s="496">
        <v>0</v>
      </c>
      <c r="AA694" s="496">
        <v>0</v>
      </c>
    </row>
    <row r="695" spans="1:27" ht="15" x14ac:dyDescent="0.2">
      <c r="A695" s="383" t="s">
        <v>132</v>
      </c>
      <c r="B695" s="496">
        <v>2020</v>
      </c>
      <c r="C695" s="496">
        <v>11</v>
      </c>
      <c r="D695" s="496">
        <v>202011</v>
      </c>
      <c r="E695" s="383" t="s">
        <v>112</v>
      </c>
      <c r="F695" s="383" t="s">
        <v>115</v>
      </c>
      <c r="G695" s="383" t="s">
        <v>39</v>
      </c>
      <c r="H695" s="383" t="s">
        <v>40</v>
      </c>
      <c r="I695" s="383" t="s">
        <v>41</v>
      </c>
      <c r="J695" s="383" t="s">
        <v>186</v>
      </c>
      <c r="K695" s="383" t="s">
        <v>187</v>
      </c>
      <c r="L695" s="383" t="s">
        <v>188</v>
      </c>
      <c r="M695" s="496">
        <v>95</v>
      </c>
      <c r="N695" s="383" t="s">
        <v>51</v>
      </c>
      <c r="O695" s="383" t="s">
        <v>115</v>
      </c>
      <c r="P695" s="383" t="s">
        <v>72</v>
      </c>
      <c r="Q695" s="497">
        <v>851.95699999999999</v>
      </c>
      <c r="R695" s="497">
        <v>851.95699999999999</v>
      </c>
      <c r="S695" s="497">
        <v>0</v>
      </c>
      <c r="T695" s="496">
        <v>0</v>
      </c>
      <c r="U695" s="496">
        <v>0</v>
      </c>
      <c r="V695" s="496">
        <v>0</v>
      </c>
      <c r="W695" s="496">
        <v>0</v>
      </c>
      <c r="X695" s="496">
        <v>0</v>
      </c>
      <c r="Y695" s="496">
        <v>0</v>
      </c>
      <c r="Z695" s="496">
        <v>0</v>
      </c>
      <c r="AA695" s="496">
        <v>0</v>
      </c>
    </row>
    <row r="696" spans="1:27" ht="15" x14ac:dyDescent="0.2">
      <c r="A696" s="383" t="s">
        <v>132</v>
      </c>
      <c r="B696" s="496">
        <v>2020</v>
      </c>
      <c r="C696" s="496">
        <v>11</v>
      </c>
      <c r="D696" s="496">
        <v>202011</v>
      </c>
      <c r="E696" s="383" t="s">
        <v>112</v>
      </c>
      <c r="F696" s="383" t="s">
        <v>115</v>
      </c>
      <c r="G696" s="383" t="s">
        <v>39</v>
      </c>
      <c r="H696" s="383" t="s">
        <v>40</v>
      </c>
      <c r="I696" s="383" t="s">
        <v>41</v>
      </c>
      <c r="J696" s="383" t="s">
        <v>186</v>
      </c>
      <c r="K696" s="383" t="s">
        <v>187</v>
      </c>
      <c r="L696" s="383" t="s">
        <v>188</v>
      </c>
      <c r="M696" s="496">
        <v>95</v>
      </c>
      <c r="N696" s="383" t="s">
        <v>51</v>
      </c>
      <c r="O696" s="383" t="s">
        <v>115</v>
      </c>
      <c r="P696" s="383" t="s">
        <v>73</v>
      </c>
      <c r="Q696" s="497">
        <v>14981.08</v>
      </c>
      <c r="R696" s="497">
        <v>14989.27</v>
      </c>
      <c r="S696" s="497">
        <v>-8.19</v>
      </c>
      <c r="T696" s="496">
        <v>0</v>
      </c>
      <c r="U696" s="496">
        <v>0</v>
      </c>
      <c r="V696" s="496">
        <v>0</v>
      </c>
      <c r="W696" s="496">
        <v>0</v>
      </c>
      <c r="X696" s="496">
        <v>0</v>
      </c>
      <c r="Y696" s="496">
        <v>0</v>
      </c>
      <c r="Z696" s="496">
        <v>0</v>
      </c>
      <c r="AA696" s="496">
        <v>0</v>
      </c>
    </row>
    <row r="697" spans="1:27" ht="15" x14ac:dyDescent="0.2">
      <c r="A697" s="383" t="s">
        <v>132</v>
      </c>
      <c r="B697" s="496">
        <v>2020</v>
      </c>
      <c r="C697" s="496">
        <v>11</v>
      </c>
      <c r="D697" s="496">
        <v>202011</v>
      </c>
      <c r="E697" s="383" t="s">
        <v>112</v>
      </c>
      <c r="F697" s="383" t="s">
        <v>115</v>
      </c>
      <c r="G697" s="383" t="s">
        <v>39</v>
      </c>
      <c r="H697" s="383" t="s">
        <v>40</v>
      </c>
      <c r="I697" s="383" t="s">
        <v>41</v>
      </c>
      <c r="J697" s="383" t="s">
        <v>189</v>
      </c>
      <c r="K697" s="383" t="s">
        <v>161</v>
      </c>
      <c r="L697" s="383" t="s">
        <v>162</v>
      </c>
      <c r="M697" s="496">
        <v>95</v>
      </c>
      <c r="N697" s="383" t="s">
        <v>51</v>
      </c>
      <c r="O697" s="383" t="s">
        <v>115</v>
      </c>
      <c r="P697" s="383" t="s">
        <v>72</v>
      </c>
      <c r="Q697" s="497">
        <v>2080.6509999999998</v>
      </c>
      <c r="R697" s="497">
        <v>2080.6509999999998</v>
      </c>
      <c r="S697" s="497">
        <v>0</v>
      </c>
      <c r="T697" s="496">
        <v>0</v>
      </c>
      <c r="U697" s="496">
        <v>0</v>
      </c>
      <c r="V697" s="496">
        <v>0</v>
      </c>
      <c r="W697" s="496">
        <v>0</v>
      </c>
      <c r="X697" s="496">
        <v>0</v>
      </c>
      <c r="Y697" s="496">
        <v>0</v>
      </c>
      <c r="Z697" s="496">
        <v>0</v>
      </c>
      <c r="AA697" s="496">
        <v>0</v>
      </c>
    </row>
    <row r="698" spans="1:27" ht="15" x14ac:dyDescent="0.2">
      <c r="A698" s="383" t="s">
        <v>132</v>
      </c>
      <c r="B698" s="496">
        <v>2020</v>
      </c>
      <c r="C698" s="496">
        <v>11</v>
      </c>
      <c r="D698" s="496">
        <v>202011</v>
      </c>
      <c r="E698" s="383" t="s">
        <v>112</v>
      </c>
      <c r="F698" s="383" t="s">
        <v>115</v>
      </c>
      <c r="G698" s="383" t="s">
        <v>39</v>
      </c>
      <c r="H698" s="383" t="s">
        <v>40</v>
      </c>
      <c r="I698" s="383" t="s">
        <v>41</v>
      </c>
      <c r="J698" s="383" t="s">
        <v>115</v>
      </c>
      <c r="K698" s="383" t="s">
        <v>190</v>
      </c>
      <c r="L698" s="383" t="s">
        <v>191</v>
      </c>
      <c r="M698" s="496">
        <v>95</v>
      </c>
      <c r="N698" s="383" t="s">
        <v>51</v>
      </c>
      <c r="O698" s="383" t="s">
        <v>115</v>
      </c>
      <c r="P698" s="383" t="s">
        <v>72</v>
      </c>
      <c r="Q698" s="497">
        <v>65915.13</v>
      </c>
      <c r="R698" s="497">
        <v>63360.292000000001</v>
      </c>
      <c r="S698" s="497">
        <v>2554.84</v>
      </c>
      <c r="T698" s="496">
        <v>0</v>
      </c>
      <c r="U698" s="496">
        <v>0</v>
      </c>
      <c r="V698" s="496">
        <v>0</v>
      </c>
      <c r="W698" s="496">
        <v>0</v>
      </c>
      <c r="X698" s="496">
        <v>0</v>
      </c>
      <c r="Y698" s="496">
        <v>0</v>
      </c>
      <c r="Z698" s="496">
        <v>0</v>
      </c>
      <c r="AA698" s="496">
        <v>0</v>
      </c>
    </row>
    <row r="699" spans="1:27" ht="15" x14ac:dyDescent="0.2">
      <c r="A699" s="383" t="s">
        <v>132</v>
      </c>
      <c r="B699" s="496">
        <v>2020</v>
      </c>
      <c r="C699" s="496">
        <v>11</v>
      </c>
      <c r="D699" s="496">
        <v>202011</v>
      </c>
      <c r="E699" s="383" t="s">
        <v>112</v>
      </c>
      <c r="F699" s="383" t="s">
        <v>115</v>
      </c>
      <c r="G699" s="383" t="s">
        <v>39</v>
      </c>
      <c r="H699" s="383" t="s">
        <v>40</v>
      </c>
      <c r="I699" s="383" t="s">
        <v>44</v>
      </c>
      <c r="J699" s="383" t="s">
        <v>115</v>
      </c>
      <c r="K699" s="383" t="s">
        <v>165</v>
      </c>
      <c r="L699" s="383" t="s">
        <v>166</v>
      </c>
      <c r="M699" s="496">
        <v>93</v>
      </c>
      <c r="N699" s="383" t="s">
        <v>51</v>
      </c>
      <c r="O699" s="383" t="s">
        <v>115</v>
      </c>
      <c r="P699" s="383" t="s">
        <v>71</v>
      </c>
      <c r="Q699" s="497">
        <v>2045.6279999999999</v>
      </c>
      <c r="R699" s="497">
        <v>2045.6279999999999</v>
      </c>
      <c r="S699" s="497">
        <v>0</v>
      </c>
      <c r="T699" s="496">
        <v>0</v>
      </c>
      <c r="U699" s="496">
        <v>0</v>
      </c>
      <c r="V699" s="496">
        <v>0</v>
      </c>
      <c r="W699" s="496">
        <v>0</v>
      </c>
      <c r="X699" s="496">
        <v>0</v>
      </c>
      <c r="Y699" s="496">
        <v>0</v>
      </c>
      <c r="Z699" s="496">
        <v>0</v>
      </c>
      <c r="AA699" s="496">
        <v>0</v>
      </c>
    </row>
    <row r="700" spans="1:27" ht="15" x14ac:dyDescent="0.2">
      <c r="A700" s="383" t="s">
        <v>132</v>
      </c>
      <c r="B700" s="496">
        <v>2020</v>
      </c>
      <c r="C700" s="496">
        <v>11</v>
      </c>
      <c r="D700" s="496">
        <v>202011</v>
      </c>
      <c r="E700" s="383" t="s">
        <v>112</v>
      </c>
      <c r="F700" s="383" t="s">
        <v>115</v>
      </c>
      <c r="G700" s="383" t="s">
        <v>39</v>
      </c>
      <c r="H700" s="383" t="s">
        <v>40</v>
      </c>
      <c r="I700" s="383" t="s">
        <v>44</v>
      </c>
      <c r="J700" s="383" t="s">
        <v>115</v>
      </c>
      <c r="K700" s="383" t="s">
        <v>165</v>
      </c>
      <c r="L700" s="383" t="s">
        <v>166</v>
      </c>
      <c r="M700" s="496">
        <v>93</v>
      </c>
      <c r="N700" s="383" t="s">
        <v>51</v>
      </c>
      <c r="O700" s="383" t="s">
        <v>115</v>
      </c>
      <c r="P700" s="383" t="s">
        <v>72</v>
      </c>
      <c r="Q700" s="497">
        <v>-781.25</v>
      </c>
      <c r="R700" s="497">
        <v>-742.19</v>
      </c>
      <c r="S700" s="497">
        <v>-39.06</v>
      </c>
      <c r="T700" s="496">
        <v>0</v>
      </c>
      <c r="U700" s="496">
        <v>0</v>
      </c>
      <c r="V700" s="496">
        <v>0</v>
      </c>
      <c r="W700" s="496">
        <v>0</v>
      </c>
      <c r="X700" s="496">
        <v>0</v>
      </c>
      <c r="Y700" s="496">
        <v>0</v>
      </c>
      <c r="Z700" s="496">
        <v>0</v>
      </c>
      <c r="AA700" s="496">
        <v>0</v>
      </c>
    </row>
    <row r="701" spans="1:27" ht="15" x14ac:dyDescent="0.2">
      <c r="A701" s="383" t="s">
        <v>132</v>
      </c>
      <c r="B701" s="496">
        <v>2020</v>
      </c>
      <c r="C701" s="496">
        <v>11</v>
      </c>
      <c r="D701" s="496">
        <v>202011</v>
      </c>
      <c r="E701" s="383" t="s">
        <v>112</v>
      </c>
      <c r="F701" s="383" t="s">
        <v>115</v>
      </c>
      <c r="G701" s="383" t="s">
        <v>39</v>
      </c>
      <c r="H701" s="383" t="s">
        <v>40</v>
      </c>
      <c r="I701" s="383" t="s">
        <v>45</v>
      </c>
      <c r="J701" s="383" t="s">
        <v>115</v>
      </c>
      <c r="K701" s="383" t="s">
        <v>167</v>
      </c>
      <c r="L701" s="383" t="s">
        <v>168</v>
      </c>
      <c r="M701" s="496">
        <v>93</v>
      </c>
      <c r="N701" s="383" t="s">
        <v>51</v>
      </c>
      <c r="O701" s="383" t="s">
        <v>115</v>
      </c>
      <c r="P701" s="383" t="s">
        <v>72</v>
      </c>
      <c r="Q701" s="497">
        <v>157327.16500000001</v>
      </c>
      <c r="R701" s="497">
        <v>146314.26</v>
      </c>
      <c r="S701" s="497">
        <v>11012.91</v>
      </c>
      <c r="T701" s="496">
        <v>0</v>
      </c>
      <c r="U701" s="496">
        <v>0</v>
      </c>
      <c r="V701" s="496">
        <v>0</v>
      </c>
      <c r="W701" s="496">
        <v>0</v>
      </c>
      <c r="X701" s="496">
        <v>0</v>
      </c>
      <c r="Y701" s="496">
        <v>0</v>
      </c>
      <c r="Z701" s="496">
        <v>0</v>
      </c>
      <c r="AA701" s="496">
        <v>0</v>
      </c>
    </row>
    <row r="702" spans="1:27" ht="15" x14ac:dyDescent="0.2">
      <c r="A702" s="383" t="s">
        <v>132</v>
      </c>
      <c r="B702" s="496">
        <v>2020</v>
      </c>
      <c r="C702" s="496">
        <v>12</v>
      </c>
      <c r="D702" s="496">
        <v>202012</v>
      </c>
      <c r="E702" s="383" t="s">
        <v>112</v>
      </c>
      <c r="F702" s="383" t="s">
        <v>115</v>
      </c>
      <c r="G702" s="383" t="s">
        <v>13</v>
      </c>
      <c r="H702" s="383" t="s">
        <v>83</v>
      </c>
      <c r="I702" s="383" t="s">
        <v>15</v>
      </c>
      <c r="J702" s="383" t="s">
        <v>115</v>
      </c>
      <c r="K702" s="383" t="s">
        <v>118</v>
      </c>
      <c r="L702" s="383" t="s">
        <v>119</v>
      </c>
      <c r="M702" s="496">
        <v>78</v>
      </c>
      <c r="N702" s="383" t="s">
        <v>51</v>
      </c>
      <c r="O702" s="383" t="s">
        <v>115</v>
      </c>
      <c r="P702" s="383" t="s">
        <v>72</v>
      </c>
      <c r="Q702" s="497">
        <v>92161.53</v>
      </c>
      <c r="R702" s="497">
        <v>90360.05</v>
      </c>
      <c r="S702" s="497">
        <v>1801.48</v>
      </c>
      <c r="T702" s="496">
        <v>0</v>
      </c>
      <c r="U702" s="496">
        <v>0</v>
      </c>
      <c r="V702" s="496">
        <v>0</v>
      </c>
      <c r="W702" s="496">
        <v>0</v>
      </c>
      <c r="X702" s="496">
        <v>0</v>
      </c>
      <c r="Y702" s="496">
        <v>0</v>
      </c>
      <c r="Z702" s="496">
        <v>0</v>
      </c>
      <c r="AA702" s="496">
        <v>0</v>
      </c>
    </row>
    <row r="703" spans="1:27" ht="15" x14ac:dyDescent="0.2">
      <c r="A703" s="383" t="s">
        <v>132</v>
      </c>
      <c r="B703" s="496">
        <v>2020</v>
      </c>
      <c r="C703" s="496">
        <v>12</v>
      </c>
      <c r="D703" s="496">
        <v>202012</v>
      </c>
      <c r="E703" s="383" t="s">
        <v>112</v>
      </c>
      <c r="F703" s="383" t="s">
        <v>115</v>
      </c>
      <c r="G703" s="383" t="s">
        <v>13</v>
      </c>
      <c r="H703" s="383" t="s">
        <v>83</v>
      </c>
      <c r="I703" s="383" t="s">
        <v>15</v>
      </c>
      <c r="J703" s="383" t="s">
        <v>115</v>
      </c>
      <c r="K703" s="383" t="s">
        <v>118</v>
      </c>
      <c r="L703" s="383" t="s">
        <v>119</v>
      </c>
      <c r="M703" s="496">
        <v>78</v>
      </c>
      <c r="N703" s="383" t="s">
        <v>51</v>
      </c>
      <c r="O703" s="383" t="s">
        <v>115</v>
      </c>
      <c r="P703" s="383" t="s">
        <v>73</v>
      </c>
      <c r="Q703" s="497">
        <v>143820.79</v>
      </c>
      <c r="R703" s="497">
        <v>143820.79</v>
      </c>
      <c r="S703" s="497">
        <v>0</v>
      </c>
      <c r="T703" s="496">
        <v>0</v>
      </c>
      <c r="U703" s="496">
        <v>0</v>
      </c>
      <c r="V703" s="496">
        <v>0</v>
      </c>
      <c r="W703" s="496">
        <v>0</v>
      </c>
      <c r="X703" s="496">
        <v>0</v>
      </c>
      <c r="Y703" s="496">
        <v>0</v>
      </c>
      <c r="Z703" s="496">
        <v>0</v>
      </c>
      <c r="AA703" s="496">
        <v>0</v>
      </c>
    </row>
    <row r="704" spans="1:27" ht="15" x14ac:dyDescent="0.2">
      <c r="A704" s="383" t="s">
        <v>132</v>
      </c>
      <c r="B704" s="496">
        <v>2020</v>
      </c>
      <c r="C704" s="496">
        <v>12</v>
      </c>
      <c r="D704" s="496">
        <v>202012</v>
      </c>
      <c r="E704" s="383" t="s">
        <v>112</v>
      </c>
      <c r="F704" s="383" t="s">
        <v>115</v>
      </c>
      <c r="G704" s="383" t="s">
        <v>13</v>
      </c>
      <c r="H704" s="383" t="s">
        <v>83</v>
      </c>
      <c r="I704" s="383" t="s">
        <v>15</v>
      </c>
      <c r="J704" s="383" t="s">
        <v>115</v>
      </c>
      <c r="K704" s="383" t="s">
        <v>118</v>
      </c>
      <c r="L704" s="383" t="s">
        <v>119</v>
      </c>
      <c r="M704" s="496">
        <v>78</v>
      </c>
      <c r="N704" s="383" t="s">
        <v>51</v>
      </c>
      <c r="O704" s="383" t="s">
        <v>115</v>
      </c>
      <c r="P704" s="383" t="s">
        <v>74</v>
      </c>
      <c r="Q704" s="497">
        <v>456873.21</v>
      </c>
      <c r="R704" s="497">
        <v>323789.90000000002</v>
      </c>
      <c r="S704" s="497">
        <v>133083.31</v>
      </c>
      <c r="T704" s="496">
        <v>0</v>
      </c>
      <c r="U704" s="496">
        <v>0</v>
      </c>
      <c r="V704" s="496">
        <v>0</v>
      </c>
      <c r="W704" s="496">
        <v>0</v>
      </c>
      <c r="X704" s="496">
        <v>0</v>
      </c>
      <c r="Y704" s="496">
        <v>0</v>
      </c>
      <c r="Z704" s="496">
        <v>0</v>
      </c>
      <c r="AA704" s="496">
        <v>0</v>
      </c>
    </row>
    <row r="705" spans="1:27" ht="15" x14ac:dyDescent="0.2">
      <c r="A705" s="383" t="s">
        <v>132</v>
      </c>
      <c r="B705" s="496">
        <v>2020</v>
      </c>
      <c r="C705" s="496">
        <v>12</v>
      </c>
      <c r="D705" s="496">
        <v>202012</v>
      </c>
      <c r="E705" s="383" t="s">
        <v>112</v>
      </c>
      <c r="F705" s="383" t="s">
        <v>115</v>
      </c>
      <c r="G705" s="383" t="s">
        <v>13</v>
      </c>
      <c r="H705" s="383" t="s">
        <v>83</v>
      </c>
      <c r="I705" s="383" t="s">
        <v>15</v>
      </c>
      <c r="J705" s="383" t="s">
        <v>115</v>
      </c>
      <c r="K705" s="383" t="s">
        <v>118</v>
      </c>
      <c r="L705" s="383" t="s">
        <v>119</v>
      </c>
      <c r="M705" s="496">
        <v>78</v>
      </c>
      <c r="N705" s="383" t="s">
        <v>51</v>
      </c>
      <c r="O705" s="383" t="s">
        <v>115</v>
      </c>
      <c r="P705" s="383" t="s">
        <v>77</v>
      </c>
      <c r="Q705" s="497">
        <v>6269.2709999999997</v>
      </c>
      <c r="R705" s="497">
        <v>6269.2709999999997</v>
      </c>
      <c r="S705" s="497">
        <v>0</v>
      </c>
      <c r="T705" s="496">
        <v>0</v>
      </c>
      <c r="U705" s="496">
        <v>0</v>
      </c>
      <c r="V705" s="496">
        <v>0</v>
      </c>
      <c r="W705" s="496">
        <v>0</v>
      </c>
      <c r="X705" s="496">
        <v>0</v>
      </c>
      <c r="Y705" s="496">
        <v>0</v>
      </c>
      <c r="Z705" s="496">
        <v>0</v>
      </c>
      <c r="AA705" s="496">
        <v>0</v>
      </c>
    </row>
    <row r="706" spans="1:27" ht="15" x14ac:dyDescent="0.2">
      <c r="A706" s="383" t="s">
        <v>132</v>
      </c>
      <c r="B706" s="496">
        <v>2020</v>
      </c>
      <c r="C706" s="496">
        <v>12</v>
      </c>
      <c r="D706" s="496">
        <v>202012</v>
      </c>
      <c r="E706" s="383" t="s">
        <v>112</v>
      </c>
      <c r="F706" s="383" t="s">
        <v>115</v>
      </c>
      <c r="G706" s="383" t="s">
        <v>13</v>
      </c>
      <c r="H706" s="383" t="s">
        <v>83</v>
      </c>
      <c r="I706" s="383" t="s">
        <v>16</v>
      </c>
      <c r="J706" s="383" t="s">
        <v>115</v>
      </c>
      <c r="K706" s="383" t="s">
        <v>138</v>
      </c>
      <c r="L706" s="383" t="s">
        <v>139</v>
      </c>
      <c r="M706" s="496">
        <v>90</v>
      </c>
      <c r="N706" s="383" t="s">
        <v>51</v>
      </c>
      <c r="O706" s="383" t="s">
        <v>115</v>
      </c>
      <c r="P706" s="383" t="s">
        <v>72</v>
      </c>
      <c r="Q706" s="497">
        <v>112.855</v>
      </c>
      <c r="R706" s="497">
        <v>162.85499999999999</v>
      </c>
      <c r="S706" s="497">
        <v>-49.98</v>
      </c>
      <c r="T706" s="496">
        <v>0</v>
      </c>
      <c r="U706" s="496">
        <v>0</v>
      </c>
      <c r="V706" s="496">
        <v>0</v>
      </c>
      <c r="W706" s="496">
        <v>0</v>
      </c>
      <c r="X706" s="496">
        <v>0</v>
      </c>
      <c r="Y706" s="496">
        <v>0</v>
      </c>
      <c r="Z706" s="496">
        <v>0</v>
      </c>
      <c r="AA706" s="496">
        <v>0</v>
      </c>
    </row>
    <row r="707" spans="1:27" ht="15" x14ac:dyDescent="0.2">
      <c r="A707" s="383" t="s">
        <v>132</v>
      </c>
      <c r="B707" s="496">
        <v>2020</v>
      </c>
      <c r="C707" s="496">
        <v>12</v>
      </c>
      <c r="D707" s="496">
        <v>202012</v>
      </c>
      <c r="E707" s="383" t="s">
        <v>112</v>
      </c>
      <c r="F707" s="383" t="s">
        <v>115</v>
      </c>
      <c r="G707" s="383" t="s">
        <v>13</v>
      </c>
      <c r="H707" s="383" t="s">
        <v>83</v>
      </c>
      <c r="I707" s="383" t="s">
        <v>16</v>
      </c>
      <c r="J707" s="383" t="s">
        <v>115</v>
      </c>
      <c r="K707" s="383" t="s">
        <v>138</v>
      </c>
      <c r="L707" s="383" t="s">
        <v>139</v>
      </c>
      <c r="M707" s="496">
        <v>90</v>
      </c>
      <c r="N707" s="383" t="s">
        <v>51</v>
      </c>
      <c r="O707" s="383" t="s">
        <v>115</v>
      </c>
      <c r="P707" s="383" t="s">
        <v>73</v>
      </c>
      <c r="Q707" s="497">
        <v>39847.5</v>
      </c>
      <c r="R707" s="497">
        <v>39847.5</v>
      </c>
      <c r="S707" s="497">
        <v>0</v>
      </c>
      <c r="T707" s="496">
        <v>0</v>
      </c>
      <c r="U707" s="496">
        <v>0</v>
      </c>
      <c r="V707" s="496">
        <v>0</v>
      </c>
      <c r="W707" s="496">
        <v>0</v>
      </c>
      <c r="X707" s="496">
        <v>0</v>
      </c>
      <c r="Y707" s="496">
        <v>0</v>
      </c>
      <c r="Z707" s="496">
        <v>0</v>
      </c>
      <c r="AA707" s="496">
        <v>0</v>
      </c>
    </row>
    <row r="708" spans="1:27" ht="15" x14ac:dyDescent="0.2">
      <c r="A708" s="383" t="s">
        <v>132</v>
      </c>
      <c r="B708" s="496">
        <v>2020</v>
      </c>
      <c r="C708" s="496">
        <v>12</v>
      </c>
      <c r="D708" s="496">
        <v>202012</v>
      </c>
      <c r="E708" s="383" t="s">
        <v>112</v>
      </c>
      <c r="F708" s="383" t="s">
        <v>115</v>
      </c>
      <c r="G708" s="383" t="s">
        <v>13</v>
      </c>
      <c r="H708" s="383" t="s">
        <v>83</v>
      </c>
      <c r="I708" s="383" t="s">
        <v>17</v>
      </c>
      <c r="J708" s="383" t="s">
        <v>115</v>
      </c>
      <c r="K708" s="383" t="s">
        <v>140</v>
      </c>
      <c r="L708" s="383" t="s">
        <v>141</v>
      </c>
      <c r="M708" s="496">
        <v>100</v>
      </c>
      <c r="N708" s="383" t="s">
        <v>51</v>
      </c>
      <c r="O708" s="383" t="s">
        <v>115</v>
      </c>
      <c r="P708" s="383" t="s">
        <v>72</v>
      </c>
      <c r="Q708" s="497">
        <v>25531.607</v>
      </c>
      <c r="R708" s="497">
        <v>25531.607</v>
      </c>
      <c r="S708" s="497">
        <v>0</v>
      </c>
      <c r="T708" s="496">
        <v>0</v>
      </c>
      <c r="U708" s="496">
        <v>0</v>
      </c>
      <c r="V708" s="496">
        <v>0</v>
      </c>
      <c r="W708" s="496">
        <v>0</v>
      </c>
      <c r="X708" s="496">
        <v>0</v>
      </c>
      <c r="Y708" s="496">
        <v>0</v>
      </c>
      <c r="Z708" s="496">
        <v>0</v>
      </c>
      <c r="AA708" s="496">
        <v>0</v>
      </c>
    </row>
    <row r="709" spans="1:27" ht="15" x14ac:dyDescent="0.2">
      <c r="A709" s="383" t="s">
        <v>132</v>
      </c>
      <c r="B709" s="496">
        <v>2020</v>
      </c>
      <c r="C709" s="496">
        <v>12</v>
      </c>
      <c r="D709" s="496">
        <v>202012</v>
      </c>
      <c r="E709" s="383" t="s">
        <v>112</v>
      </c>
      <c r="F709" s="383" t="s">
        <v>115</v>
      </c>
      <c r="G709" s="383" t="s">
        <v>13</v>
      </c>
      <c r="H709" s="383" t="s">
        <v>83</v>
      </c>
      <c r="I709" s="383" t="s">
        <v>17</v>
      </c>
      <c r="J709" s="383" t="s">
        <v>115</v>
      </c>
      <c r="K709" s="383" t="s">
        <v>140</v>
      </c>
      <c r="L709" s="383" t="s">
        <v>141</v>
      </c>
      <c r="M709" s="496">
        <v>100</v>
      </c>
      <c r="N709" s="383" t="s">
        <v>51</v>
      </c>
      <c r="O709" s="383" t="s">
        <v>115</v>
      </c>
      <c r="P709" s="383" t="s">
        <v>73</v>
      </c>
      <c r="Q709" s="497">
        <v>0</v>
      </c>
      <c r="R709" s="497">
        <v>0</v>
      </c>
      <c r="S709" s="497">
        <v>0</v>
      </c>
      <c r="T709" s="496">
        <v>0</v>
      </c>
      <c r="U709" s="496">
        <v>0</v>
      </c>
      <c r="V709" s="496">
        <v>0</v>
      </c>
      <c r="W709" s="496">
        <v>0</v>
      </c>
      <c r="X709" s="496">
        <v>0</v>
      </c>
      <c r="Y709" s="496">
        <v>0</v>
      </c>
      <c r="Z709" s="496">
        <v>0</v>
      </c>
      <c r="AA709" s="496">
        <v>0</v>
      </c>
    </row>
    <row r="710" spans="1:27" ht="15" x14ac:dyDescent="0.2">
      <c r="A710" s="383" t="s">
        <v>132</v>
      </c>
      <c r="B710" s="496">
        <v>2020</v>
      </c>
      <c r="C710" s="496">
        <v>12</v>
      </c>
      <c r="D710" s="496">
        <v>202012</v>
      </c>
      <c r="E710" s="383" t="s">
        <v>112</v>
      </c>
      <c r="F710" s="383" t="s">
        <v>115</v>
      </c>
      <c r="G710" s="383" t="s">
        <v>13</v>
      </c>
      <c r="H710" s="383" t="s">
        <v>83</v>
      </c>
      <c r="I710" s="383" t="s">
        <v>17</v>
      </c>
      <c r="J710" s="383" t="s">
        <v>115</v>
      </c>
      <c r="K710" s="383" t="s">
        <v>140</v>
      </c>
      <c r="L710" s="383" t="s">
        <v>141</v>
      </c>
      <c r="M710" s="496">
        <v>100</v>
      </c>
      <c r="N710" s="383" t="s">
        <v>51</v>
      </c>
      <c r="O710" s="383" t="s">
        <v>115</v>
      </c>
      <c r="P710" s="383" t="s">
        <v>76</v>
      </c>
      <c r="Q710" s="497">
        <v>21657</v>
      </c>
      <c r="R710" s="497">
        <v>21657</v>
      </c>
      <c r="S710" s="497">
        <v>0</v>
      </c>
      <c r="T710" s="496">
        <v>0</v>
      </c>
      <c r="U710" s="496">
        <v>0</v>
      </c>
      <c r="V710" s="496">
        <v>0</v>
      </c>
      <c r="W710" s="496">
        <v>0</v>
      </c>
      <c r="X710" s="496">
        <v>0</v>
      </c>
      <c r="Y710" s="496">
        <v>0</v>
      </c>
      <c r="Z710" s="496">
        <v>0</v>
      </c>
      <c r="AA710" s="496">
        <v>0</v>
      </c>
    </row>
    <row r="711" spans="1:27" ht="15" x14ac:dyDescent="0.2">
      <c r="A711" s="383" t="s">
        <v>132</v>
      </c>
      <c r="B711" s="496">
        <v>2020</v>
      </c>
      <c r="C711" s="496">
        <v>12</v>
      </c>
      <c r="D711" s="496">
        <v>202012</v>
      </c>
      <c r="E711" s="383" t="s">
        <v>112</v>
      </c>
      <c r="F711" s="383" t="s">
        <v>115</v>
      </c>
      <c r="G711" s="383" t="s">
        <v>13</v>
      </c>
      <c r="H711" s="383" t="s">
        <v>83</v>
      </c>
      <c r="I711" s="383" t="s">
        <v>18</v>
      </c>
      <c r="J711" s="383" t="s">
        <v>115</v>
      </c>
      <c r="K711" s="383" t="s">
        <v>142</v>
      </c>
      <c r="L711" s="383" t="s">
        <v>143</v>
      </c>
      <c r="M711" s="496">
        <v>100</v>
      </c>
      <c r="N711" s="383" t="s">
        <v>51</v>
      </c>
      <c r="O711" s="383" t="s">
        <v>115</v>
      </c>
      <c r="P711" s="383" t="s">
        <v>72</v>
      </c>
      <c r="Q711" s="497">
        <v>34.552999999999997</v>
      </c>
      <c r="R711" s="497">
        <v>34.552999999999997</v>
      </c>
      <c r="S711" s="497">
        <v>0</v>
      </c>
      <c r="T711" s="496">
        <v>0</v>
      </c>
      <c r="U711" s="496">
        <v>0</v>
      </c>
      <c r="V711" s="496">
        <v>0</v>
      </c>
      <c r="W711" s="496">
        <v>0</v>
      </c>
      <c r="X711" s="496">
        <v>0</v>
      </c>
      <c r="Y711" s="496">
        <v>0</v>
      </c>
      <c r="Z711" s="496">
        <v>0</v>
      </c>
      <c r="AA711" s="496">
        <v>0</v>
      </c>
    </row>
    <row r="712" spans="1:27" ht="15" x14ac:dyDescent="0.2">
      <c r="A712" s="383" t="s">
        <v>132</v>
      </c>
      <c r="B712" s="496">
        <v>2020</v>
      </c>
      <c r="C712" s="496">
        <v>12</v>
      </c>
      <c r="D712" s="496">
        <v>202012</v>
      </c>
      <c r="E712" s="383" t="s">
        <v>112</v>
      </c>
      <c r="F712" s="383" t="s">
        <v>115</v>
      </c>
      <c r="G712" s="383" t="s">
        <v>13</v>
      </c>
      <c r="H712" s="383" t="s">
        <v>83</v>
      </c>
      <c r="I712" s="383" t="s">
        <v>18</v>
      </c>
      <c r="J712" s="383" t="s">
        <v>115</v>
      </c>
      <c r="K712" s="383" t="s">
        <v>142</v>
      </c>
      <c r="L712" s="383" t="s">
        <v>143</v>
      </c>
      <c r="M712" s="496">
        <v>100</v>
      </c>
      <c r="N712" s="383" t="s">
        <v>51</v>
      </c>
      <c r="O712" s="383" t="s">
        <v>115</v>
      </c>
      <c r="P712" s="383" t="s">
        <v>73</v>
      </c>
      <c r="Q712" s="497">
        <v>28336</v>
      </c>
      <c r="R712" s="497">
        <v>28336</v>
      </c>
      <c r="S712" s="497">
        <v>0</v>
      </c>
      <c r="T712" s="496">
        <v>0</v>
      </c>
      <c r="U712" s="496">
        <v>0</v>
      </c>
      <c r="V712" s="496">
        <v>0</v>
      </c>
      <c r="W712" s="496">
        <v>0</v>
      </c>
      <c r="X712" s="496">
        <v>0</v>
      </c>
      <c r="Y712" s="496">
        <v>0</v>
      </c>
      <c r="Z712" s="496">
        <v>0</v>
      </c>
      <c r="AA712" s="496">
        <v>0</v>
      </c>
    </row>
    <row r="713" spans="1:27" ht="15" x14ac:dyDescent="0.2">
      <c r="A713" s="383" t="s">
        <v>132</v>
      </c>
      <c r="B713" s="496">
        <v>2020</v>
      </c>
      <c r="C713" s="496">
        <v>12</v>
      </c>
      <c r="D713" s="496">
        <v>202012</v>
      </c>
      <c r="E713" s="383" t="s">
        <v>112</v>
      </c>
      <c r="F713" s="383" t="s">
        <v>115</v>
      </c>
      <c r="G713" s="383" t="s">
        <v>13</v>
      </c>
      <c r="H713" s="383" t="s">
        <v>83</v>
      </c>
      <c r="I713" s="383" t="s">
        <v>18</v>
      </c>
      <c r="J713" s="383" t="s">
        <v>115</v>
      </c>
      <c r="K713" s="383" t="s">
        <v>142</v>
      </c>
      <c r="L713" s="383" t="s">
        <v>143</v>
      </c>
      <c r="M713" s="496">
        <v>100</v>
      </c>
      <c r="N713" s="383" t="s">
        <v>51</v>
      </c>
      <c r="O713" s="383" t="s">
        <v>115</v>
      </c>
      <c r="P713" s="383" t="s">
        <v>74</v>
      </c>
      <c r="Q713" s="497">
        <v>17013</v>
      </c>
      <c r="R713" s="497">
        <v>17013</v>
      </c>
      <c r="S713" s="497">
        <v>0</v>
      </c>
      <c r="T713" s="496">
        <v>0</v>
      </c>
      <c r="U713" s="496">
        <v>0</v>
      </c>
      <c r="V713" s="496">
        <v>0</v>
      </c>
      <c r="W713" s="496">
        <v>0</v>
      </c>
      <c r="X713" s="496">
        <v>0</v>
      </c>
      <c r="Y713" s="496">
        <v>0</v>
      </c>
      <c r="Z713" s="496">
        <v>0</v>
      </c>
      <c r="AA713" s="496">
        <v>0</v>
      </c>
    </row>
    <row r="714" spans="1:27" ht="15" x14ac:dyDescent="0.2">
      <c r="A714" s="383" t="s">
        <v>132</v>
      </c>
      <c r="B714" s="496">
        <v>2020</v>
      </c>
      <c r="C714" s="496">
        <v>12</v>
      </c>
      <c r="D714" s="496">
        <v>202012</v>
      </c>
      <c r="E714" s="383" t="s">
        <v>112</v>
      </c>
      <c r="F714" s="383" t="s">
        <v>115</v>
      </c>
      <c r="G714" s="383" t="s">
        <v>13</v>
      </c>
      <c r="H714" s="383" t="s">
        <v>83</v>
      </c>
      <c r="I714" s="383" t="s">
        <v>18</v>
      </c>
      <c r="J714" s="383" t="s">
        <v>115</v>
      </c>
      <c r="K714" s="383" t="s">
        <v>142</v>
      </c>
      <c r="L714" s="383" t="s">
        <v>143</v>
      </c>
      <c r="M714" s="496">
        <v>100</v>
      </c>
      <c r="N714" s="383" t="s">
        <v>51</v>
      </c>
      <c r="O714" s="383" t="s">
        <v>115</v>
      </c>
      <c r="P714" s="383" t="s">
        <v>76</v>
      </c>
      <c r="Q714" s="497">
        <v>32645.88</v>
      </c>
      <c r="R714" s="497">
        <v>32645.88</v>
      </c>
      <c r="S714" s="497">
        <v>0</v>
      </c>
      <c r="T714" s="496">
        <v>0</v>
      </c>
      <c r="U714" s="496">
        <v>0</v>
      </c>
      <c r="V714" s="496">
        <v>0</v>
      </c>
      <c r="W714" s="496">
        <v>0</v>
      </c>
      <c r="X714" s="496">
        <v>0</v>
      </c>
      <c r="Y714" s="496">
        <v>0</v>
      </c>
      <c r="Z714" s="496">
        <v>0</v>
      </c>
      <c r="AA714" s="496">
        <v>0</v>
      </c>
    </row>
    <row r="715" spans="1:27" ht="15" x14ac:dyDescent="0.2">
      <c r="A715" s="383" t="s">
        <v>132</v>
      </c>
      <c r="B715" s="496">
        <v>2020</v>
      </c>
      <c r="C715" s="496">
        <v>12</v>
      </c>
      <c r="D715" s="496">
        <v>202012</v>
      </c>
      <c r="E715" s="383" t="s">
        <v>112</v>
      </c>
      <c r="F715" s="383" t="s">
        <v>115</v>
      </c>
      <c r="G715" s="383" t="s">
        <v>13</v>
      </c>
      <c r="H715" s="383" t="s">
        <v>83</v>
      </c>
      <c r="I715" s="383" t="s">
        <v>19</v>
      </c>
      <c r="J715" s="383" t="s">
        <v>169</v>
      </c>
      <c r="K715" s="383" t="s">
        <v>144</v>
      </c>
      <c r="L715" s="383" t="s">
        <v>145</v>
      </c>
      <c r="M715" s="496">
        <v>95</v>
      </c>
      <c r="N715" s="383" t="s">
        <v>51</v>
      </c>
      <c r="O715" s="383" t="s">
        <v>115</v>
      </c>
      <c r="P715" s="383" t="s">
        <v>72</v>
      </c>
      <c r="Q715" s="497">
        <v>470.58300000000003</v>
      </c>
      <c r="R715" s="497">
        <v>475.06299999999999</v>
      </c>
      <c r="S715" s="497">
        <v>-4.4800000000000004</v>
      </c>
      <c r="T715" s="496">
        <v>0</v>
      </c>
      <c r="U715" s="496">
        <v>0</v>
      </c>
      <c r="V715" s="496">
        <v>0</v>
      </c>
      <c r="W715" s="496">
        <v>0</v>
      </c>
      <c r="X715" s="496">
        <v>0</v>
      </c>
      <c r="Y715" s="496">
        <v>0</v>
      </c>
      <c r="Z715" s="496">
        <v>0</v>
      </c>
      <c r="AA715" s="496">
        <v>0</v>
      </c>
    </row>
    <row r="716" spans="1:27" ht="15" x14ac:dyDescent="0.2">
      <c r="A716" s="383" t="s">
        <v>132</v>
      </c>
      <c r="B716" s="496">
        <v>2020</v>
      </c>
      <c r="C716" s="496">
        <v>12</v>
      </c>
      <c r="D716" s="496">
        <v>202012</v>
      </c>
      <c r="E716" s="383" t="s">
        <v>112</v>
      </c>
      <c r="F716" s="383" t="s">
        <v>115</v>
      </c>
      <c r="G716" s="383" t="s">
        <v>13</v>
      </c>
      <c r="H716" s="383" t="s">
        <v>83</v>
      </c>
      <c r="I716" s="383" t="s">
        <v>19</v>
      </c>
      <c r="J716" s="383" t="s">
        <v>169</v>
      </c>
      <c r="K716" s="383" t="s">
        <v>144</v>
      </c>
      <c r="L716" s="383" t="s">
        <v>145</v>
      </c>
      <c r="M716" s="496">
        <v>95</v>
      </c>
      <c r="N716" s="383" t="s">
        <v>51</v>
      </c>
      <c r="O716" s="383" t="s">
        <v>115</v>
      </c>
      <c r="P716" s="383" t="s">
        <v>73</v>
      </c>
      <c r="Q716" s="497">
        <v>8855</v>
      </c>
      <c r="R716" s="497">
        <v>8855</v>
      </c>
      <c r="S716" s="497">
        <v>0</v>
      </c>
      <c r="T716" s="496">
        <v>0</v>
      </c>
      <c r="U716" s="496">
        <v>0</v>
      </c>
      <c r="V716" s="496">
        <v>0</v>
      </c>
      <c r="W716" s="496">
        <v>0</v>
      </c>
      <c r="X716" s="496">
        <v>0</v>
      </c>
      <c r="Y716" s="496">
        <v>0</v>
      </c>
      <c r="Z716" s="496">
        <v>0</v>
      </c>
      <c r="AA716" s="496">
        <v>0</v>
      </c>
    </row>
    <row r="717" spans="1:27" ht="15" x14ac:dyDescent="0.2">
      <c r="A717" s="383" t="s">
        <v>132</v>
      </c>
      <c r="B717" s="496">
        <v>2020</v>
      </c>
      <c r="C717" s="496">
        <v>12</v>
      </c>
      <c r="D717" s="496">
        <v>202012</v>
      </c>
      <c r="E717" s="383" t="s">
        <v>112</v>
      </c>
      <c r="F717" s="383" t="s">
        <v>115</v>
      </c>
      <c r="G717" s="383" t="s">
        <v>13</v>
      </c>
      <c r="H717" s="383" t="s">
        <v>83</v>
      </c>
      <c r="I717" s="383" t="s">
        <v>20</v>
      </c>
      <c r="J717" s="383" t="s">
        <v>197</v>
      </c>
      <c r="K717" s="383" t="s">
        <v>198</v>
      </c>
      <c r="L717" s="383" t="s">
        <v>199</v>
      </c>
      <c r="M717" s="496">
        <v>10</v>
      </c>
      <c r="N717" s="383" t="s">
        <v>51</v>
      </c>
      <c r="O717" s="383" t="s">
        <v>115</v>
      </c>
      <c r="P717" s="383" t="s">
        <v>73</v>
      </c>
      <c r="Q717" s="497">
        <v>583.20000000000005</v>
      </c>
      <c r="R717" s="497">
        <v>58.32</v>
      </c>
      <c r="S717" s="497">
        <v>524.88</v>
      </c>
      <c r="T717" s="496">
        <v>0</v>
      </c>
      <c r="U717" s="496">
        <v>0</v>
      </c>
      <c r="V717" s="496">
        <v>0</v>
      </c>
      <c r="W717" s="496">
        <v>0</v>
      </c>
      <c r="X717" s="496">
        <v>0</v>
      </c>
      <c r="Y717" s="496">
        <v>0</v>
      </c>
      <c r="Z717" s="496">
        <v>0</v>
      </c>
      <c r="AA717" s="496">
        <v>0</v>
      </c>
    </row>
    <row r="718" spans="1:27" ht="15" x14ac:dyDescent="0.2">
      <c r="A718" s="383" t="s">
        <v>132</v>
      </c>
      <c r="B718" s="496">
        <v>2020</v>
      </c>
      <c r="C718" s="496">
        <v>12</v>
      </c>
      <c r="D718" s="496">
        <v>202012</v>
      </c>
      <c r="E718" s="383" t="s">
        <v>112</v>
      </c>
      <c r="F718" s="383" t="s">
        <v>115</v>
      </c>
      <c r="G718" s="383" t="s">
        <v>13</v>
      </c>
      <c r="H718" s="383" t="s">
        <v>83</v>
      </c>
      <c r="I718" s="383" t="s">
        <v>20</v>
      </c>
      <c r="J718" s="383" t="s">
        <v>115</v>
      </c>
      <c r="K718" s="383" t="s">
        <v>146</v>
      </c>
      <c r="L718" s="383" t="s">
        <v>147</v>
      </c>
      <c r="M718" s="496">
        <v>14</v>
      </c>
      <c r="N718" s="383" t="s">
        <v>51</v>
      </c>
      <c r="O718" s="383" t="s">
        <v>115</v>
      </c>
      <c r="P718" s="383" t="s">
        <v>72</v>
      </c>
      <c r="Q718" s="497">
        <v>56376.620999999999</v>
      </c>
      <c r="R718" s="497">
        <v>409.80099999999999</v>
      </c>
      <c r="S718" s="497">
        <v>55966.82</v>
      </c>
      <c r="T718" s="496">
        <v>0</v>
      </c>
      <c r="U718" s="496">
        <v>0</v>
      </c>
      <c r="V718" s="496">
        <v>0</v>
      </c>
      <c r="W718" s="496">
        <v>0</v>
      </c>
      <c r="X718" s="496">
        <v>0</v>
      </c>
      <c r="Y718" s="496">
        <v>0</v>
      </c>
      <c r="Z718" s="496">
        <v>0</v>
      </c>
      <c r="AA718" s="496">
        <v>0</v>
      </c>
    </row>
    <row r="719" spans="1:27" ht="15" x14ac:dyDescent="0.2">
      <c r="A719" s="383" t="s">
        <v>132</v>
      </c>
      <c r="B719" s="496">
        <v>2020</v>
      </c>
      <c r="C719" s="496">
        <v>12</v>
      </c>
      <c r="D719" s="496">
        <v>202012</v>
      </c>
      <c r="E719" s="383" t="s">
        <v>112</v>
      </c>
      <c r="F719" s="383" t="s">
        <v>115</v>
      </c>
      <c r="G719" s="383" t="s">
        <v>13</v>
      </c>
      <c r="H719" s="383" t="s">
        <v>83</v>
      </c>
      <c r="I719" s="383" t="s">
        <v>21</v>
      </c>
      <c r="J719" s="383" t="s">
        <v>115</v>
      </c>
      <c r="K719" s="383" t="s">
        <v>148</v>
      </c>
      <c r="L719" s="383" t="s">
        <v>149</v>
      </c>
      <c r="M719" s="496">
        <v>88</v>
      </c>
      <c r="N719" s="383" t="s">
        <v>51</v>
      </c>
      <c r="O719" s="383" t="s">
        <v>115</v>
      </c>
      <c r="P719" s="383" t="s">
        <v>72</v>
      </c>
      <c r="Q719" s="497">
        <v>5277.6530000000002</v>
      </c>
      <c r="R719" s="497">
        <v>5277.7629999999999</v>
      </c>
      <c r="S719" s="497">
        <v>-0.11</v>
      </c>
      <c r="T719" s="496">
        <v>0</v>
      </c>
      <c r="U719" s="496">
        <v>0</v>
      </c>
      <c r="V719" s="496">
        <v>0</v>
      </c>
      <c r="W719" s="496">
        <v>0</v>
      </c>
      <c r="X719" s="496">
        <v>0</v>
      </c>
      <c r="Y719" s="496">
        <v>0</v>
      </c>
      <c r="Z719" s="496">
        <v>0</v>
      </c>
      <c r="AA719" s="496">
        <v>0</v>
      </c>
    </row>
    <row r="720" spans="1:27" ht="15" x14ac:dyDescent="0.2">
      <c r="A720" s="383" t="s">
        <v>132</v>
      </c>
      <c r="B720" s="496">
        <v>2020</v>
      </c>
      <c r="C720" s="496">
        <v>12</v>
      </c>
      <c r="D720" s="496">
        <v>202012</v>
      </c>
      <c r="E720" s="383" t="s">
        <v>112</v>
      </c>
      <c r="F720" s="383" t="s">
        <v>115</v>
      </c>
      <c r="G720" s="383" t="s">
        <v>13</v>
      </c>
      <c r="H720" s="383" t="s">
        <v>83</v>
      </c>
      <c r="I720" s="383" t="s">
        <v>22</v>
      </c>
      <c r="J720" s="383" t="s">
        <v>115</v>
      </c>
      <c r="K720" s="383" t="s">
        <v>150</v>
      </c>
      <c r="L720" s="383" t="s">
        <v>151</v>
      </c>
      <c r="M720" s="496">
        <v>68</v>
      </c>
      <c r="N720" s="383" t="s">
        <v>51</v>
      </c>
      <c r="O720" s="383" t="s">
        <v>115</v>
      </c>
      <c r="P720" s="383" t="s">
        <v>72</v>
      </c>
      <c r="Q720" s="497">
        <v>9724.5709999999999</v>
      </c>
      <c r="R720" s="497">
        <v>7785.8010000000004</v>
      </c>
      <c r="S720" s="497">
        <v>1938.77</v>
      </c>
      <c r="T720" s="496">
        <v>0</v>
      </c>
      <c r="U720" s="496">
        <v>0</v>
      </c>
      <c r="V720" s="496">
        <v>0</v>
      </c>
      <c r="W720" s="496">
        <v>0</v>
      </c>
      <c r="X720" s="496">
        <v>0</v>
      </c>
      <c r="Y720" s="496">
        <v>0</v>
      </c>
      <c r="Z720" s="496">
        <v>0</v>
      </c>
      <c r="AA720" s="496">
        <v>0</v>
      </c>
    </row>
    <row r="721" spans="1:27" ht="15" x14ac:dyDescent="0.2">
      <c r="A721" s="383" t="s">
        <v>132</v>
      </c>
      <c r="B721" s="496">
        <v>2020</v>
      </c>
      <c r="C721" s="496">
        <v>12</v>
      </c>
      <c r="D721" s="496">
        <v>202012</v>
      </c>
      <c r="E721" s="383" t="s">
        <v>112</v>
      </c>
      <c r="F721" s="383" t="s">
        <v>115</v>
      </c>
      <c r="G721" s="383" t="s">
        <v>13</v>
      </c>
      <c r="H721" s="383" t="s">
        <v>83</v>
      </c>
      <c r="I721" s="383" t="s">
        <v>22</v>
      </c>
      <c r="J721" s="383" t="s">
        <v>115</v>
      </c>
      <c r="K721" s="383" t="s">
        <v>150</v>
      </c>
      <c r="L721" s="383" t="s">
        <v>151</v>
      </c>
      <c r="M721" s="496">
        <v>68</v>
      </c>
      <c r="N721" s="383" t="s">
        <v>51</v>
      </c>
      <c r="O721" s="383" t="s">
        <v>115</v>
      </c>
      <c r="P721" s="383" t="s">
        <v>75</v>
      </c>
      <c r="Q721" s="497">
        <v>47042.879999999997</v>
      </c>
      <c r="R721" s="497">
        <v>6785.17</v>
      </c>
      <c r="S721" s="497">
        <v>40257.71</v>
      </c>
      <c r="T721" s="496">
        <v>0</v>
      </c>
      <c r="U721" s="496">
        <v>0</v>
      </c>
      <c r="V721" s="496">
        <v>0</v>
      </c>
      <c r="W721" s="496">
        <v>0</v>
      </c>
      <c r="X721" s="496">
        <v>0</v>
      </c>
      <c r="Y721" s="496">
        <v>0</v>
      </c>
      <c r="Z721" s="496">
        <v>0</v>
      </c>
      <c r="AA721" s="496">
        <v>0</v>
      </c>
    </row>
    <row r="722" spans="1:27" ht="15" x14ac:dyDescent="0.2">
      <c r="A722" s="383" t="s">
        <v>132</v>
      </c>
      <c r="B722" s="496">
        <v>2020</v>
      </c>
      <c r="C722" s="496">
        <v>12</v>
      </c>
      <c r="D722" s="496">
        <v>202012</v>
      </c>
      <c r="E722" s="383" t="s">
        <v>112</v>
      </c>
      <c r="F722" s="383" t="s">
        <v>115</v>
      </c>
      <c r="G722" s="383" t="s">
        <v>13</v>
      </c>
      <c r="H722" s="383" t="s">
        <v>84</v>
      </c>
      <c r="I722" s="383" t="s">
        <v>25</v>
      </c>
      <c r="J722" s="383" t="s">
        <v>115</v>
      </c>
      <c r="K722" s="383" t="s">
        <v>152</v>
      </c>
      <c r="L722" s="383" t="s">
        <v>153</v>
      </c>
      <c r="M722" s="496">
        <v>95</v>
      </c>
      <c r="N722" s="383" t="s">
        <v>51</v>
      </c>
      <c r="O722" s="383" t="s">
        <v>115</v>
      </c>
      <c r="P722" s="383" t="s">
        <v>72</v>
      </c>
      <c r="Q722" s="497">
        <v>98741.501999999993</v>
      </c>
      <c r="R722" s="497">
        <v>98693.479000000007</v>
      </c>
      <c r="S722" s="497">
        <v>48.05</v>
      </c>
      <c r="T722" s="496">
        <v>0</v>
      </c>
      <c r="U722" s="496">
        <v>0</v>
      </c>
      <c r="V722" s="496">
        <v>0</v>
      </c>
      <c r="W722" s="496">
        <v>0</v>
      </c>
      <c r="X722" s="496">
        <v>0</v>
      </c>
      <c r="Y722" s="496">
        <v>0</v>
      </c>
      <c r="Z722" s="496">
        <v>0</v>
      </c>
      <c r="AA722" s="496">
        <v>0</v>
      </c>
    </row>
    <row r="723" spans="1:27" ht="15" x14ac:dyDescent="0.2">
      <c r="A723" s="383" t="s">
        <v>132</v>
      </c>
      <c r="B723" s="496">
        <v>2020</v>
      </c>
      <c r="C723" s="496">
        <v>12</v>
      </c>
      <c r="D723" s="496">
        <v>202012</v>
      </c>
      <c r="E723" s="383" t="s">
        <v>112</v>
      </c>
      <c r="F723" s="383" t="s">
        <v>115</v>
      </c>
      <c r="G723" s="383" t="s">
        <v>13</v>
      </c>
      <c r="H723" s="383" t="s">
        <v>84</v>
      </c>
      <c r="I723" s="383" t="s">
        <v>25</v>
      </c>
      <c r="J723" s="383" t="s">
        <v>115</v>
      </c>
      <c r="K723" s="383" t="s">
        <v>152</v>
      </c>
      <c r="L723" s="383" t="s">
        <v>153</v>
      </c>
      <c r="M723" s="496">
        <v>95</v>
      </c>
      <c r="N723" s="383" t="s">
        <v>51</v>
      </c>
      <c r="O723" s="383" t="s">
        <v>115</v>
      </c>
      <c r="P723" s="383" t="s">
        <v>73</v>
      </c>
      <c r="Q723" s="497">
        <v>2621.2750000000001</v>
      </c>
      <c r="R723" s="497">
        <v>2552.73</v>
      </c>
      <c r="S723" s="497">
        <v>68.56</v>
      </c>
      <c r="T723" s="496">
        <v>0</v>
      </c>
      <c r="U723" s="496">
        <v>0</v>
      </c>
      <c r="V723" s="496">
        <v>0</v>
      </c>
      <c r="W723" s="496">
        <v>0</v>
      </c>
      <c r="X723" s="496">
        <v>0</v>
      </c>
      <c r="Y723" s="496">
        <v>0</v>
      </c>
      <c r="Z723" s="496">
        <v>0</v>
      </c>
      <c r="AA723" s="496">
        <v>0</v>
      </c>
    </row>
    <row r="724" spans="1:27" ht="15" x14ac:dyDescent="0.2">
      <c r="A724" s="383" t="s">
        <v>132</v>
      </c>
      <c r="B724" s="496">
        <v>2020</v>
      </c>
      <c r="C724" s="496">
        <v>12</v>
      </c>
      <c r="D724" s="496">
        <v>202012</v>
      </c>
      <c r="E724" s="383" t="s">
        <v>112</v>
      </c>
      <c r="F724" s="383" t="s">
        <v>115</v>
      </c>
      <c r="G724" s="383" t="s">
        <v>13</v>
      </c>
      <c r="H724" s="383" t="s">
        <v>84</v>
      </c>
      <c r="I724" s="383" t="s">
        <v>25</v>
      </c>
      <c r="J724" s="383" t="s">
        <v>115</v>
      </c>
      <c r="K724" s="383" t="s">
        <v>152</v>
      </c>
      <c r="L724" s="383" t="s">
        <v>153</v>
      </c>
      <c r="M724" s="496">
        <v>95</v>
      </c>
      <c r="N724" s="383" t="s">
        <v>51</v>
      </c>
      <c r="O724" s="383" t="s">
        <v>115</v>
      </c>
      <c r="P724" s="383" t="s">
        <v>74</v>
      </c>
      <c r="Q724" s="497">
        <v>308509</v>
      </c>
      <c r="R724" s="497">
        <v>306129</v>
      </c>
      <c r="S724" s="497">
        <v>2380</v>
      </c>
      <c r="T724" s="496">
        <v>0</v>
      </c>
      <c r="U724" s="496">
        <v>0</v>
      </c>
      <c r="V724" s="496">
        <v>0</v>
      </c>
      <c r="W724" s="496">
        <v>0</v>
      </c>
      <c r="X724" s="496">
        <v>0</v>
      </c>
      <c r="Y724" s="496">
        <v>0</v>
      </c>
      <c r="Z724" s="496">
        <v>0</v>
      </c>
      <c r="AA724" s="496">
        <v>0</v>
      </c>
    </row>
    <row r="725" spans="1:27" ht="15" x14ac:dyDescent="0.2">
      <c r="A725" s="383" t="s">
        <v>132</v>
      </c>
      <c r="B725" s="496">
        <v>2020</v>
      </c>
      <c r="C725" s="496">
        <v>12</v>
      </c>
      <c r="D725" s="496">
        <v>202012</v>
      </c>
      <c r="E725" s="383" t="s">
        <v>112</v>
      </c>
      <c r="F725" s="383" t="s">
        <v>115</v>
      </c>
      <c r="G725" s="383" t="s">
        <v>13</v>
      </c>
      <c r="H725" s="383" t="s">
        <v>84</v>
      </c>
      <c r="I725" s="383" t="s">
        <v>25</v>
      </c>
      <c r="J725" s="383" t="s">
        <v>115</v>
      </c>
      <c r="K725" s="383" t="s">
        <v>152</v>
      </c>
      <c r="L725" s="383" t="s">
        <v>153</v>
      </c>
      <c r="M725" s="496">
        <v>95</v>
      </c>
      <c r="N725" s="383" t="s">
        <v>51</v>
      </c>
      <c r="O725" s="383" t="s">
        <v>115</v>
      </c>
      <c r="P725" s="383" t="s">
        <v>77</v>
      </c>
      <c r="Q725" s="497">
        <v>1396.211</v>
      </c>
      <c r="R725" s="497">
        <v>1396.211</v>
      </c>
      <c r="S725" s="497">
        <v>0</v>
      </c>
      <c r="T725" s="496">
        <v>0</v>
      </c>
      <c r="U725" s="496">
        <v>0</v>
      </c>
      <c r="V725" s="496">
        <v>0</v>
      </c>
      <c r="W725" s="496">
        <v>0</v>
      </c>
      <c r="X725" s="496">
        <v>0</v>
      </c>
      <c r="Y725" s="496">
        <v>0</v>
      </c>
      <c r="Z725" s="496">
        <v>0</v>
      </c>
      <c r="AA725" s="496">
        <v>0</v>
      </c>
    </row>
    <row r="726" spans="1:27" ht="15" x14ac:dyDescent="0.2">
      <c r="A726" s="383" t="s">
        <v>132</v>
      </c>
      <c r="B726" s="496">
        <v>2020</v>
      </c>
      <c r="C726" s="496">
        <v>12</v>
      </c>
      <c r="D726" s="496">
        <v>202012</v>
      </c>
      <c r="E726" s="383" t="s">
        <v>112</v>
      </c>
      <c r="F726" s="383" t="s">
        <v>115</v>
      </c>
      <c r="G726" s="383" t="s">
        <v>13</v>
      </c>
      <c r="H726" s="383" t="s">
        <v>84</v>
      </c>
      <c r="I726" s="383" t="s">
        <v>25</v>
      </c>
      <c r="J726" s="383" t="s">
        <v>115</v>
      </c>
      <c r="K726" s="383" t="s">
        <v>170</v>
      </c>
      <c r="L726" s="383" t="s">
        <v>171</v>
      </c>
      <c r="M726" s="496">
        <v>95</v>
      </c>
      <c r="N726" s="383" t="s">
        <v>51</v>
      </c>
      <c r="O726" s="383" t="s">
        <v>115</v>
      </c>
      <c r="P726" s="383" t="s">
        <v>72</v>
      </c>
      <c r="Q726" s="497">
        <v>-48.48</v>
      </c>
      <c r="R726" s="497">
        <v>-48.48</v>
      </c>
      <c r="S726" s="497">
        <v>0</v>
      </c>
      <c r="T726" s="496">
        <v>0</v>
      </c>
      <c r="U726" s="496">
        <v>0</v>
      </c>
      <c r="V726" s="496">
        <v>0</v>
      </c>
      <c r="W726" s="496">
        <v>0</v>
      </c>
      <c r="X726" s="496">
        <v>0</v>
      </c>
      <c r="Y726" s="496">
        <v>0</v>
      </c>
      <c r="Z726" s="496">
        <v>0</v>
      </c>
      <c r="AA726" s="496">
        <v>0</v>
      </c>
    </row>
    <row r="727" spans="1:27" ht="15" x14ac:dyDescent="0.2">
      <c r="A727" s="383" t="s">
        <v>132</v>
      </c>
      <c r="B727" s="496">
        <v>2020</v>
      </c>
      <c r="C727" s="496">
        <v>12</v>
      </c>
      <c r="D727" s="496">
        <v>202012</v>
      </c>
      <c r="E727" s="383" t="s">
        <v>112</v>
      </c>
      <c r="F727" s="383" t="s">
        <v>115</v>
      </c>
      <c r="G727" s="383" t="s">
        <v>13</v>
      </c>
      <c r="H727" s="383" t="s">
        <v>84</v>
      </c>
      <c r="I727" s="383" t="s">
        <v>26</v>
      </c>
      <c r="J727" s="383" t="s">
        <v>115</v>
      </c>
      <c r="K727" s="383" t="s">
        <v>154</v>
      </c>
      <c r="L727" s="383" t="s">
        <v>155</v>
      </c>
      <c r="M727" s="496">
        <v>100</v>
      </c>
      <c r="N727" s="383" t="s">
        <v>51</v>
      </c>
      <c r="O727" s="383" t="s">
        <v>115</v>
      </c>
      <c r="P727" s="383" t="s">
        <v>72</v>
      </c>
      <c r="Q727" s="497">
        <v>132.375</v>
      </c>
      <c r="R727" s="497">
        <v>132.375</v>
      </c>
      <c r="S727" s="497">
        <v>0</v>
      </c>
      <c r="T727" s="496">
        <v>0</v>
      </c>
      <c r="U727" s="496">
        <v>0</v>
      </c>
      <c r="V727" s="496">
        <v>0</v>
      </c>
      <c r="W727" s="496">
        <v>0</v>
      </c>
      <c r="X727" s="496">
        <v>0</v>
      </c>
      <c r="Y727" s="496">
        <v>0</v>
      </c>
      <c r="Z727" s="496">
        <v>0</v>
      </c>
      <c r="AA727" s="496">
        <v>0</v>
      </c>
    </row>
    <row r="728" spans="1:27" ht="15" x14ac:dyDescent="0.2">
      <c r="A728" s="383" t="s">
        <v>132</v>
      </c>
      <c r="B728" s="496">
        <v>2020</v>
      </c>
      <c r="C728" s="496">
        <v>12</v>
      </c>
      <c r="D728" s="496">
        <v>202012</v>
      </c>
      <c r="E728" s="383" t="s">
        <v>112</v>
      </c>
      <c r="F728" s="383" t="s">
        <v>115</v>
      </c>
      <c r="G728" s="383" t="s">
        <v>13</v>
      </c>
      <c r="H728" s="383" t="s">
        <v>84</v>
      </c>
      <c r="I728" s="383" t="s">
        <v>26</v>
      </c>
      <c r="J728" s="383" t="s">
        <v>115</v>
      </c>
      <c r="K728" s="383" t="s">
        <v>154</v>
      </c>
      <c r="L728" s="383" t="s">
        <v>155</v>
      </c>
      <c r="M728" s="496">
        <v>100</v>
      </c>
      <c r="N728" s="383" t="s">
        <v>51</v>
      </c>
      <c r="O728" s="383" t="s">
        <v>115</v>
      </c>
      <c r="P728" s="383" t="s">
        <v>74</v>
      </c>
      <c r="Q728" s="497">
        <v>318000</v>
      </c>
      <c r="R728" s="497">
        <v>318000</v>
      </c>
      <c r="S728" s="497">
        <v>0</v>
      </c>
      <c r="T728" s="496">
        <v>0</v>
      </c>
      <c r="U728" s="496">
        <v>0</v>
      </c>
      <c r="V728" s="496">
        <v>0</v>
      </c>
      <c r="W728" s="496">
        <v>0</v>
      </c>
      <c r="X728" s="496">
        <v>0</v>
      </c>
      <c r="Y728" s="496">
        <v>0</v>
      </c>
      <c r="Z728" s="496">
        <v>0</v>
      </c>
      <c r="AA728" s="496">
        <v>0</v>
      </c>
    </row>
    <row r="729" spans="1:27" ht="15" x14ac:dyDescent="0.2">
      <c r="A729" s="383" t="s">
        <v>132</v>
      </c>
      <c r="B729" s="496">
        <v>2020</v>
      </c>
      <c r="C729" s="496">
        <v>12</v>
      </c>
      <c r="D729" s="496">
        <v>202012</v>
      </c>
      <c r="E729" s="383" t="s">
        <v>112</v>
      </c>
      <c r="F729" s="383" t="s">
        <v>115</v>
      </c>
      <c r="G729" s="383" t="s">
        <v>13</v>
      </c>
      <c r="H729" s="383" t="s">
        <v>84</v>
      </c>
      <c r="I729" s="383" t="s">
        <v>26</v>
      </c>
      <c r="J729" s="383" t="s">
        <v>115</v>
      </c>
      <c r="K729" s="383" t="s">
        <v>154</v>
      </c>
      <c r="L729" s="383" t="s">
        <v>155</v>
      </c>
      <c r="M729" s="496">
        <v>100</v>
      </c>
      <c r="N729" s="383" t="s">
        <v>51</v>
      </c>
      <c r="O729" s="383" t="s">
        <v>115</v>
      </c>
      <c r="P729" s="383" t="s">
        <v>76</v>
      </c>
      <c r="Q729" s="497">
        <v>69875.199999999997</v>
      </c>
      <c r="R729" s="497">
        <v>69875.199999999997</v>
      </c>
      <c r="S729" s="497">
        <v>0</v>
      </c>
      <c r="T729" s="496">
        <v>0</v>
      </c>
      <c r="U729" s="496">
        <v>0</v>
      </c>
      <c r="V729" s="496">
        <v>0</v>
      </c>
      <c r="W729" s="496">
        <v>0</v>
      </c>
      <c r="X729" s="496">
        <v>0</v>
      </c>
      <c r="Y729" s="496">
        <v>0</v>
      </c>
      <c r="Z729" s="496">
        <v>0</v>
      </c>
      <c r="AA729" s="496">
        <v>0</v>
      </c>
    </row>
    <row r="730" spans="1:27" ht="15" x14ac:dyDescent="0.2">
      <c r="A730" s="383" t="s">
        <v>132</v>
      </c>
      <c r="B730" s="496">
        <v>2020</v>
      </c>
      <c r="C730" s="496">
        <v>12</v>
      </c>
      <c r="D730" s="496">
        <v>202012</v>
      </c>
      <c r="E730" s="383" t="s">
        <v>112</v>
      </c>
      <c r="F730" s="383" t="s">
        <v>115</v>
      </c>
      <c r="G730" s="383" t="s">
        <v>13</v>
      </c>
      <c r="H730" s="383" t="s">
        <v>84</v>
      </c>
      <c r="I730" s="383" t="s">
        <v>27</v>
      </c>
      <c r="J730" s="383" t="s">
        <v>115</v>
      </c>
      <c r="K730" s="383" t="s">
        <v>122</v>
      </c>
      <c r="L730" s="383" t="s">
        <v>123</v>
      </c>
      <c r="M730" s="496">
        <v>96</v>
      </c>
      <c r="N730" s="383" t="s">
        <v>51</v>
      </c>
      <c r="O730" s="383" t="s">
        <v>115</v>
      </c>
      <c r="P730" s="383" t="s">
        <v>72</v>
      </c>
      <c r="Q730" s="497">
        <v>34752.637000000002</v>
      </c>
      <c r="R730" s="497">
        <v>34762.377</v>
      </c>
      <c r="S730" s="497">
        <v>-9.74</v>
      </c>
      <c r="T730" s="496">
        <v>0</v>
      </c>
      <c r="U730" s="496">
        <v>0</v>
      </c>
      <c r="V730" s="496">
        <v>0</v>
      </c>
      <c r="W730" s="496">
        <v>0</v>
      </c>
      <c r="X730" s="496">
        <v>0</v>
      </c>
      <c r="Y730" s="496">
        <v>0</v>
      </c>
      <c r="Z730" s="496">
        <v>0</v>
      </c>
      <c r="AA730" s="496">
        <v>0</v>
      </c>
    </row>
    <row r="731" spans="1:27" ht="15" x14ac:dyDescent="0.2">
      <c r="A731" s="383" t="s">
        <v>132</v>
      </c>
      <c r="B731" s="496">
        <v>2020</v>
      </c>
      <c r="C731" s="496">
        <v>12</v>
      </c>
      <c r="D731" s="496">
        <v>202012</v>
      </c>
      <c r="E731" s="383" t="s">
        <v>112</v>
      </c>
      <c r="F731" s="383" t="s">
        <v>115</v>
      </c>
      <c r="G731" s="383" t="s">
        <v>13</v>
      </c>
      <c r="H731" s="383" t="s">
        <v>84</v>
      </c>
      <c r="I731" s="383" t="s">
        <v>27</v>
      </c>
      <c r="J731" s="383" t="s">
        <v>115</v>
      </c>
      <c r="K731" s="383" t="s">
        <v>122</v>
      </c>
      <c r="L731" s="383" t="s">
        <v>123</v>
      </c>
      <c r="M731" s="496">
        <v>96</v>
      </c>
      <c r="N731" s="383" t="s">
        <v>51</v>
      </c>
      <c r="O731" s="383" t="s">
        <v>115</v>
      </c>
      <c r="P731" s="383" t="s">
        <v>73</v>
      </c>
      <c r="Q731" s="497">
        <v>271.22800000000001</v>
      </c>
      <c r="R731" s="497">
        <v>271.22800000000001</v>
      </c>
      <c r="S731" s="497">
        <v>0</v>
      </c>
      <c r="T731" s="496">
        <v>0</v>
      </c>
      <c r="U731" s="496">
        <v>0</v>
      </c>
      <c r="V731" s="496">
        <v>0</v>
      </c>
      <c r="W731" s="496">
        <v>0</v>
      </c>
      <c r="X731" s="496">
        <v>0</v>
      </c>
      <c r="Y731" s="496">
        <v>0</v>
      </c>
      <c r="Z731" s="496">
        <v>0</v>
      </c>
      <c r="AA731" s="496">
        <v>0</v>
      </c>
    </row>
    <row r="732" spans="1:27" ht="15" x14ac:dyDescent="0.2">
      <c r="A732" s="383" t="s">
        <v>132</v>
      </c>
      <c r="B732" s="496">
        <v>2020</v>
      </c>
      <c r="C732" s="496">
        <v>12</v>
      </c>
      <c r="D732" s="496">
        <v>202012</v>
      </c>
      <c r="E732" s="383" t="s">
        <v>112</v>
      </c>
      <c r="F732" s="383" t="s">
        <v>115</v>
      </c>
      <c r="G732" s="383" t="s">
        <v>13</v>
      </c>
      <c r="H732" s="383" t="s">
        <v>84</v>
      </c>
      <c r="I732" s="383" t="s">
        <v>27</v>
      </c>
      <c r="J732" s="383" t="s">
        <v>115</v>
      </c>
      <c r="K732" s="383" t="s">
        <v>122</v>
      </c>
      <c r="L732" s="383" t="s">
        <v>123</v>
      </c>
      <c r="M732" s="496">
        <v>96</v>
      </c>
      <c r="N732" s="383" t="s">
        <v>51</v>
      </c>
      <c r="O732" s="383" t="s">
        <v>115</v>
      </c>
      <c r="P732" s="383" t="s">
        <v>74</v>
      </c>
      <c r="Q732" s="497">
        <v>1032147.577</v>
      </c>
      <c r="R732" s="497">
        <v>986891.66</v>
      </c>
      <c r="S732" s="497">
        <v>45255.89</v>
      </c>
      <c r="T732" s="496">
        <v>0</v>
      </c>
      <c r="U732" s="496">
        <v>0</v>
      </c>
      <c r="V732" s="496">
        <v>0</v>
      </c>
      <c r="W732" s="496">
        <v>0</v>
      </c>
      <c r="X732" s="496">
        <v>0</v>
      </c>
      <c r="Y732" s="496">
        <v>0</v>
      </c>
      <c r="Z732" s="496">
        <v>0</v>
      </c>
      <c r="AA732" s="496">
        <v>0</v>
      </c>
    </row>
    <row r="733" spans="1:27" ht="15" x14ac:dyDescent="0.2">
      <c r="A733" s="383" t="s">
        <v>132</v>
      </c>
      <c r="B733" s="496">
        <v>2020</v>
      </c>
      <c r="C733" s="496">
        <v>12</v>
      </c>
      <c r="D733" s="496">
        <v>202012</v>
      </c>
      <c r="E733" s="383" t="s">
        <v>112</v>
      </c>
      <c r="F733" s="383" t="s">
        <v>115</v>
      </c>
      <c r="G733" s="383" t="s">
        <v>13</v>
      </c>
      <c r="H733" s="383" t="s">
        <v>84</v>
      </c>
      <c r="I733" s="383" t="s">
        <v>27</v>
      </c>
      <c r="J733" s="383" t="s">
        <v>115</v>
      </c>
      <c r="K733" s="383" t="s">
        <v>172</v>
      </c>
      <c r="L733" s="383" t="s">
        <v>173</v>
      </c>
      <c r="M733" s="496">
        <v>96</v>
      </c>
      <c r="N733" s="383" t="s">
        <v>51</v>
      </c>
      <c r="O733" s="383" t="s">
        <v>115</v>
      </c>
      <c r="P733" s="383" t="s">
        <v>72</v>
      </c>
      <c r="Q733" s="497">
        <v>23271</v>
      </c>
      <c r="R733" s="497">
        <v>22481.32</v>
      </c>
      <c r="S733" s="497">
        <v>789.68</v>
      </c>
      <c r="T733" s="496">
        <v>0</v>
      </c>
      <c r="U733" s="496">
        <v>0</v>
      </c>
      <c r="V733" s="496">
        <v>0</v>
      </c>
      <c r="W733" s="496">
        <v>0</v>
      </c>
      <c r="X733" s="496">
        <v>0</v>
      </c>
      <c r="Y733" s="496">
        <v>0</v>
      </c>
      <c r="Z733" s="496">
        <v>0</v>
      </c>
      <c r="AA733" s="496">
        <v>0</v>
      </c>
    </row>
    <row r="734" spans="1:27" ht="15" x14ac:dyDescent="0.2">
      <c r="A734" s="383" t="s">
        <v>132</v>
      </c>
      <c r="B734" s="496">
        <v>2020</v>
      </c>
      <c r="C734" s="496">
        <v>12</v>
      </c>
      <c r="D734" s="496">
        <v>202012</v>
      </c>
      <c r="E734" s="383" t="s">
        <v>112</v>
      </c>
      <c r="F734" s="383" t="s">
        <v>115</v>
      </c>
      <c r="G734" s="383" t="s">
        <v>13</v>
      </c>
      <c r="H734" s="383" t="s">
        <v>84</v>
      </c>
      <c r="I734" s="383" t="s">
        <v>27</v>
      </c>
      <c r="J734" s="383" t="s">
        <v>115</v>
      </c>
      <c r="K734" s="383" t="s">
        <v>172</v>
      </c>
      <c r="L734" s="383" t="s">
        <v>173</v>
      </c>
      <c r="M734" s="496">
        <v>96</v>
      </c>
      <c r="N734" s="383" t="s">
        <v>51</v>
      </c>
      <c r="O734" s="383" t="s">
        <v>115</v>
      </c>
      <c r="P734" s="383" t="s">
        <v>74</v>
      </c>
      <c r="Q734" s="497">
        <v>32430</v>
      </c>
      <c r="R734" s="497">
        <v>32231.52</v>
      </c>
      <c r="S734" s="497">
        <v>198.48</v>
      </c>
      <c r="T734" s="496">
        <v>0</v>
      </c>
      <c r="U734" s="496">
        <v>0</v>
      </c>
      <c r="V734" s="496">
        <v>0</v>
      </c>
      <c r="W734" s="496">
        <v>0</v>
      </c>
      <c r="X734" s="496">
        <v>0</v>
      </c>
      <c r="Y734" s="496">
        <v>0</v>
      </c>
      <c r="Z734" s="496">
        <v>0</v>
      </c>
      <c r="AA734" s="496">
        <v>0</v>
      </c>
    </row>
    <row r="735" spans="1:27" ht="15" x14ac:dyDescent="0.2">
      <c r="A735" s="383" t="s">
        <v>132</v>
      </c>
      <c r="B735" s="496">
        <v>2020</v>
      </c>
      <c r="C735" s="496">
        <v>12</v>
      </c>
      <c r="D735" s="496">
        <v>202012</v>
      </c>
      <c r="E735" s="383" t="s">
        <v>112</v>
      </c>
      <c r="F735" s="383" t="s">
        <v>115</v>
      </c>
      <c r="G735" s="383" t="s">
        <v>13</v>
      </c>
      <c r="H735" s="383" t="s">
        <v>84</v>
      </c>
      <c r="I735" s="383" t="s">
        <v>27</v>
      </c>
      <c r="J735" s="383" t="s">
        <v>115</v>
      </c>
      <c r="K735" s="383" t="s">
        <v>195</v>
      </c>
      <c r="L735" s="383" t="s">
        <v>196</v>
      </c>
      <c r="M735" s="496">
        <v>96</v>
      </c>
      <c r="N735" s="383" t="s">
        <v>51</v>
      </c>
      <c r="O735" s="383" t="s">
        <v>115</v>
      </c>
      <c r="P735" s="383" t="s">
        <v>72</v>
      </c>
      <c r="Q735" s="497">
        <v>1161.5</v>
      </c>
      <c r="R735" s="497">
        <v>1161.5</v>
      </c>
      <c r="S735" s="497">
        <v>0</v>
      </c>
      <c r="T735" s="496">
        <v>0</v>
      </c>
      <c r="U735" s="496">
        <v>0</v>
      </c>
      <c r="V735" s="496">
        <v>0</v>
      </c>
      <c r="W735" s="496">
        <v>0</v>
      </c>
      <c r="X735" s="496">
        <v>0</v>
      </c>
      <c r="Y735" s="496">
        <v>0</v>
      </c>
      <c r="Z735" s="496">
        <v>0</v>
      </c>
      <c r="AA735" s="496">
        <v>0</v>
      </c>
    </row>
    <row r="736" spans="1:27" ht="15" x14ac:dyDescent="0.2">
      <c r="A736" s="383" t="s">
        <v>132</v>
      </c>
      <c r="B736" s="496">
        <v>2020</v>
      </c>
      <c r="C736" s="496">
        <v>12</v>
      </c>
      <c r="D736" s="496">
        <v>202012</v>
      </c>
      <c r="E736" s="383" t="s">
        <v>112</v>
      </c>
      <c r="F736" s="383" t="s">
        <v>115</v>
      </c>
      <c r="G736" s="383" t="s">
        <v>13</v>
      </c>
      <c r="H736" s="383" t="s">
        <v>84</v>
      </c>
      <c r="I736" s="383" t="s">
        <v>27</v>
      </c>
      <c r="J736" s="383" t="s">
        <v>115</v>
      </c>
      <c r="K736" s="383" t="s">
        <v>174</v>
      </c>
      <c r="L736" s="383" t="s">
        <v>175</v>
      </c>
      <c r="M736" s="496">
        <v>96</v>
      </c>
      <c r="N736" s="383" t="s">
        <v>51</v>
      </c>
      <c r="O736" s="383" t="s">
        <v>115</v>
      </c>
      <c r="P736" s="383" t="s">
        <v>72</v>
      </c>
      <c r="Q736" s="497">
        <v>-2.4</v>
      </c>
      <c r="R736" s="497">
        <v>-2.4</v>
      </c>
      <c r="S736" s="497">
        <v>0</v>
      </c>
      <c r="T736" s="496">
        <v>0</v>
      </c>
      <c r="U736" s="496">
        <v>0</v>
      </c>
      <c r="V736" s="496">
        <v>0</v>
      </c>
      <c r="W736" s="496">
        <v>0</v>
      </c>
      <c r="X736" s="496">
        <v>0</v>
      </c>
      <c r="Y736" s="496">
        <v>0</v>
      </c>
      <c r="Z736" s="496">
        <v>0</v>
      </c>
      <c r="AA736" s="496">
        <v>0</v>
      </c>
    </row>
    <row r="737" spans="1:27" ht="15" x14ac:dyDescent="0.2">
      <c r="A737" s="383" t="s">
        <v>132</v>
      </c>
      <c r="B737" s="496">
        <v>2020</v>
      </c>
      <c r="C737" s="496">
        <v>12</v>
      </c>
      <c r="D737" s="496">
        <v>202012</v>
      </c>
      <c r="E737" s="383" t="s">
        <v>112</v>
      </c>
      <c r="F737" s="383" t="s">
        <v>115</v>
      </c>
      <c r="G737" s="383" t="s">
        <v>13</v>
      </c>
      <c r="H737" s="383" t="s">
        <v>84</v>
      </c>
      <c r="I737" s="383" t="s">
        <v>28</v>
      </c>
      <c r="J737" s="383" t="s">
        <v>115</v>
      </c>
      <c r="K737" s="383" t="s">
        <v>124</v>
      </c>
      <c r="L737" s="383" t="s">
        <v>125</v>
      </c>
      <c r="M737" s="496">
        <v>100</v>
      </c>
      <c r="N737" s="383" t="s">
        <v>51</v>
      </c>
      <c r="O737" s="383" t="s">
        <v>115</v>
      </c>
      <c r="P737" s="383" t="s">
        <v>72</v>
      </c>
      <c r="Q737" s="497">
        <v>25122.206999999999</v>
      </c>
      <c r="R737" s="497">
        <v>25122.037</v>
      </c>
      <c r="S737" s="497">
        <v>0.17</v>
      </c>
      <c r="T737" s="496">
        <v>0</v>
      </c>
      <c r="U737" s="496">
        <v>0</v>
      </c>
      <c r="V737" s="496">
        <v>0</v>
      </c>
      <c r="W737" s="496">
        <v>0</v>
      </c>
      <c r="X737" s="496">
        <v>0</v>
      </c>
      <c r="Y737" s="496">
        <v>0</v>
      </c>
      <c r="Z737" s="496">
        <v>0</v>
      </c>
      <c r="AA737" s="496">
        <v>0</v>
      </c>
    </row>
    <row r="738" spans="1:27" ht="15" x14ac:dyDescent="0.2">
      <c r="A738" s="383" t="s">
        <v>132</v>
      </c>
      <c r="B738" s="496">
        <v>2020</v>
      </c>
      <c r="C738" s="496">
        <v>12</v>
      </c>
      <c r="D738" s="496">
        <v>202012</v>
      </c>
      <c r="E738" s="383" t="s">
        <v>112</v>
      </c>
      <c r="F738" s="383" t="s">
        <v>115</v>
      </c>
      <c r="G738" s="383" t="s">
        <v>13</v>
      </c>
      <c r="H738" s="383" t="s">
        <v>84</v>
      </c>
      <c r="I738" s="383" t="s">
        <v>28</v>
      </c>
      <c r="J738" s="383" t="s">
        <v>115</v>
      </c>
      <c r="K738" s="383" t="s">
        <v>124</v>
      </c>
      <c r="L738" s="383" t="s">
        <v>125</v>
      </c>
      <c r="M738" s="496">
        <v>100</v>
      </c>
      <c r="N738" s="383" t="s">
        <v>51</v>
      </c>
      <c r="O738" s="383" t="s">
        <v>115</v>
      </c>
      <c r="P738" s="383" t="s">
        <v>73</v>
      </c>
      <c r="Q738" s="497">
        <v>1300</v>
      </c>
      <c r="R738" s="497">
        <v>1300</v>
      </c>
      <c r="S738" s="497">
        <v>0</v>
      </c>
      <c r="T738" s="496">
        <v>0</v>
      </c>
      <c r="U738" s="496">
        <v>0</v>
      </c>
      <c r="V738" s="496">
        <v>0</v>
      </c>
      <c r="W738" s="496">
        <v>0</v>
      </c>
      <c r="X738" s="496">
        <v>0</v>
      </c>
      <c r="Y738" s="496">
        <v>0</v>
      </c>
      <c r="Z738" s="496">
        <v>0</v>
      </c>
      <c r="AA738" s="496">
        <v>0</v>
      </c>
    </row>
    <row r="739" spans="1:27" ht="15" x14ac:dyDescent="0.2">
      <c r="A739" s="383" t="s">
        <v>132</v>
      </c>
      <c r="B739" s="496">
        <v>2020</v>
      </c>
      <c r="C739" s="496">
        <v>12</v>
      </c>
      <c r="D739" s="496">
        <v>202012</v>
      </c>
      <c r="E739" s="383" t="s">
        <v>112</v>
      </c>
      <c r="F739" s="383" t="s">
        <v>115</v>
      </c>
      <c r="G739" s="383" t="s">
        <v>13</v>
      </c>
      <c r="H739" s="383" t="s">
        <v>84</v>
      </c>
      <c r="I739" s="383" t="s">
        <v>28</v>
      </c>
      <c r="J739" s="383" t="s">
        <v>115</v>
      </c>
      <c r="K739" s="383" t="s">
        <v>124</v>
      </c>
      <c r="L739" s="383" t="s">
        <v>125</v>
      </c>
      <c r="M739" s="496">
        <v>100</v>
      </c>
      <c r="N739" s="383" t="s">
        <v>51</v>
      </c>
      <c r="O739" s="383" t="s">
        <v>115</v>
      </c>
      <c r="P739" s="383" t="s">
        <v>74</v>
      </c>
      <c r="Q739" s="497">
        <v>580323.67000000004</v>
      </c>
      <c r="R739" s="497">
        <v>540377.68000000005</v>
      </c>
      <c r="S739" s="497">
        <v>39945.99</v>
      </c>
      <c r="T739" s="496">
        <v>0</v>
      </c>
      <c r="U739" s="496">
        <v>0</v>
      </c>
      <c r="V739" s="496">
        <v>0</v>
      </c>
      <c r="W739" s="496">
        <v>0</v>
      </c>
      <c r="X739" s="496">
        <v>0</v>
      </c>
      <c r="Y739" s="496">
        <v>0</v>
      </c>
      <c r="Z739" s="496">
        <v>0</v>
      </c>
      <c r="AA739" s="496">
        <v>0</v>
      </c>
    </row>
    <row r="740" spans="1:27" ht="15" x14ac:dyDescent="0.2">
      <c r="A740" s="383" t="s">
        <v>132</v>
      </c>
      <c r="B740" s="496">
        <v>2020</v>
      </c>
      <c r="C740" s="496">
        <v>12</v>
      </c>
      <c r="D740" s="496">
        <v>202012</v>
      </c>
      <c r="E740" s="383" t="s">
        <v>112</v>
      </c>
      <c r="F740" s="383" t="s">
        <v>115</v>
      </c>
      <c r="G740" s="383" t="s">
        <v>13</v>
      </c>
      <c r="H740" s="383" t="s">
        <v>84</v>
      </c>
      <c r="I740" s="383" t="s">
        <v>29</v>
      </c>
      <c r="J740" s="383" t="s">
        <v>115</v>
      </c>
      <c r="K740" s="383" t="s">
        <v>156</v>
      </c>
      <c r="L740" s="383" t="s">
        <v>157</v>
      </c>
      <c r="M740" s="496">
        <v>100</v>
      </c>
      <c r="N740" s="383" t="s">
        <v>51</v>
      </c>
      <c r="O740" s="383" t="s">
        <v>115</v>
      </c>
      <c r="P740" s="383" t="s">
        <v>72</v>
      </c>
      <c r="Q740" s="497">
        <v>49183.120999999999</v>
      </c>
      <c r="R740" s="497">
        <v>49183.120999999999</v>
      </c>
      <c r="S740" s="497">
        <v>0</v>
      </c>
      <c r="T740" s="496">
        <v>0</v>
      </c>
      <c r="U740" s="496">
        <v>0</v>
      </c>
      <c r="V740" s="496">
        <v>0</v>
      </c>
      <c r="W740" s="496">
        <v>0</v>
      </c>
      <c r="X740" s="496">
        <v>0</v>
      </c>
      <c r="Y740" s="496">
        <v>0</v>
      </c>
      <c r="Z740" s="496">
        <v>0</v>
      </c>
      <c r="AA740" s="496">
        <v>0</v>
      </c>
    </row>
    <row r="741" spans="1:27" ht="15" x14ac:dyDescent="0.2">
      <c r="A741" s="383" t="s">
        <v>132</v>
      </c>
      <c r="B741" s="496">
        <v>2020</v>
      </c>
      <c r="C741" s="496">
        <v>12</v>
      </c>
      <c r="D741" s="496">
        <v>202012</v>
      </c>
      <c r="E741" s="383" t="s">
        <v>112</v>
      </c>
      <c r="F741" s="383" t="s">
        <v>115</v>
      </c>
      <c r="G741" s="383" t="s">
        <v>13</v>
      </c>
      <c r="H741" s="383" t="s">
        <v>84</v>
      </c>
      <c r="I741" s="383" t="s">
        <v>29</v>
      </c>
      <c r="J741" s="383" t="s">
        <v>115</v>
      </c>
      <c r="K741" s="383" t="s">
        <v>156</v>
      </c>
      <c r="L741" s="383" t="s">
        <v>157</v>
      </c>
      <c r="M741" s="496">
        <v>100</v>
      </c>
      <c r="N741" s="383" t="s">
        <v>51</v>
      </c>
      <c r="O741" s="383" t="s">
        <v>115</v>
      </c>
      <c r="P741" s="383" t="s">
        <v>73</v>
      </c>
      <c r="Q741" s="497">
        <v>-5.766</v>
      </c>
      <c r="R741" s="497">
        <v>-5.766</v>
      </c>
      <c r="S741" s="497">
        <v>0</v>
      </c>
      <c r="T741" s="496">
        <v>0</v>
      </c>
      <c r="U741" s="496">
        <v>0</v>
      </c>
      <c r="V741" s="496">
        <v>0</v>
      </c>
      <c r="W741" s="496">
        <v>0</v>
      </c>
      <c r="X741" s="496">
        <v>0</v>
      </c>
      <c r="Y741" s="496">
        <v>0</v>
      </c>
      <c r="Z741" s="496">
        <v>0</v>
      </c>
      <c r="AA741" s="496">
        <v>0</v>
      </c>
    </row>
    <row r="742" spans="1:27" ht="15" x14ac:dyDescent="0.2">
      <c r="A742" s="383" t="s">
        <v>132</v>
      </c>
      <c r="B742" s="496">
        <v>2020</v>
      </c>
      <c r="C742" s="496">
        <v>12</v>
      </c>
      <c r="D742" s="496">
        <v>202012</v>
      </c>
      <c r="E742" s="383" t="s">
        <v>112</v>
      </c>
      <c r="F742" s="383" t="s">
        <v>115</v>
      </c>
      <c r="G742" s="383" t="s">
        <v>13</v>
      </c>
      <c r="H742" s="383" t="s">
        <v>84</v>
      </c>
      <c r="I742" s="383" t="s">
        <v>29</v>
      </c>
      <c r="J742" s="383" t="s">
        <v>115</v>
      </c>
      <c r="K742" s="383" t="s">
        <v>156</v>
      </c>
      <c r="L742" s="383" t="s">
        <v>157</v>
      </c>
      <c r="M742" s="496">
        <v>100</v>
      </c>
      <c r="N742" s="383" t="s">
        <v>51</v>
      </c>
      <c r="O742" s="383" t="s">
        <v>115</v>
      </c>
      <c r="P742" s="383" t="s">
        <v>74</v>
      </c>
      <c r="Q742" s="497">
        <v>138110.76999999999</v>
      </c>
      <c r="R742" s="497">
        <v>138110.76999999999</v>
      </c>
      <c r="S742" s="497">
        <v>0</v>
      </c>
      <c r="T742" s="496">
        <v>0</v>
      </c>
      <c r="U742" s="496">
        <v>0</v>
      </c>
      <c r="V742" s="496">
        <v>0</v>
      </c>
      <c r="W742" s="496">
        <v>0</v>
      </c>
      <c r="X742" s="496">
        <v>0</v>
      </c>
      <c r="Y742" s="496">
        <v>0</v>
      </c>
      <c r="Z742" s="496">
        <v>0</v>
      </c>
      <c r="AA742" s="496">
        <v>0</v>
      </c>
    </row>
    <row r="743" spans="1:27" ht="15" x14ac:dyDescent="0.2">
      <c r="A743" s="383" t="s">
        <v>132</v>
      </c>
      <c r="B743" s="496">
        <v>2020</v>
      </c>
      <c r="C743" s="496">
        <v>12</v>
      </c>
      <c r="D743" s="496">
        <v>202012</v>
      </c>
      <c r="E743" s="383" t="s">
        <v>112</v>
      </c>
      <c r="F743" s="383" t="s">
        <v>115</v>
      </c>
      <c r="G743" s="383" t="s">
        <v>13</v>
      </c>
      <c r="H743" s="383" t="s">
        <v>84</v>
      </c>
      <c r="I743" s="383" t="s">
        <v>29</v>
      </c>
      <c r="J743" s="383" t="s">
        <v>115</v>
      </c>
      <c r="K743" s="383" t="s">
        <v>156</v>
      </c>
      <c r="L743" s="383" t="s">
        <v>157</v>
      </c>
      <c r="M743" s="496">
        <v>100</v>
      </c>
      <c r="N743" s="383" t="s">
        <v>51</v>
      </c>
      <c r="O743" s="383" t="s">
        <v>115</v>
      </c>
      <c r="P743" s="383" t="s">
        <v>77</v>
      </c>
      <c r="Q743" s="497">
        <v>187.48</v>
      </c>
      <c r="R743" s="497">
        <v>187.48</v>
      </c>
      <c r="S743" s="497">
        <v>0</v>
      </c>
      <c r="T743" s="496">
        <v>0</v>
      </c>
      <c r="U743" s="496">
        <v>0</v>
      </c>
      <c r="V743" s="496">
        <v>0</v>
      </c>
      <c r="W743" s="496">
        <v>0</v>
      </c>
      <c r="X743" s="496">
        <v>0</v>
      </c>
      <c r="Y743" s="496">
        <v>0</v>
      </c>
      <c r="Z743" s="496">
        <v>0</v>
      </c>
      <c r="AA743" s="496">
        <v>0</v>
      </c>
    </row>
    <row r="744" spans="1:27" ht="15" x14ac:dyDescent="0.2">
      <c r="A744" s="383" t="s">
        <v>132</v>
      </c>
      <c r="B744" s="496">
        <v>2020</v>
      </c>
      <c r="C744" s="496">
        <v>12</v>
      </c>
      <c r="D744" s="496">
        <v>202012</v>
      </c>
      <c r="E744" s="383" t="s">
        <v>112</v>
      </c>
      <c r="F744" s="383" t="s">
        <v>115</v>
      </c>
      <c r="G744" s="383" t="s">
        <v>32</v>
      </c>
      <c r="H744" s="383" t="s">
        <v>33</v>
      </c>
      <c r="I744" s="383" t="s">
        <v>34</v>
      </c>
      <c r="J744" s="383" t="s">
        <v>115</v>
      </c>
      <c r="K744" s="383" t="s">
        <v>126</v>
      </c>
      <c r="L744" s="383" t="s">
        <v>127</v>
      </c>
      <c r="M744" s="496">
        <v>100</v>
      </c>
      <c r="N744" s="383" t="s">
        <v>51</v>
      </c>
      <c r="O744" s="383" t="s">
        <v>115</v>
      </c>
      <c r="P744" s="383" t="s">
        <v>72</v>
      </c>
      <c r="Q744" s="497">
        <v>9596.5820000000003</v>
      </c>
      <c r="R744" s="497">
        <v>9596.5820000000003</v>
      </c>
      <c r="S744" s="497">
        <v>0</v>
      </c>
      <c r="T744" s="496">
        <v>0</v>
      </c>
      <c r="U744" s="496">
        <v>0</v>
      </c>
      <c r="V744" s="496">
        <v>0</v>
      </c>
      <c r="W744" s="496">
        <v>0</v>
      </c>
      <c r="X744" s="496">
        <v>0</v>
      </c>
      <c r="Y744" s="496">
        <v>0</v>
      </c>
      <c r="Z744" s="496">
        <v>0</v>
      </c>
      <c r="AA744" s="496">
        <v>0</v>
      </c>
    </row>
    <row r="745" spans="1:27" ht="15" x14ac:dyDescent="0.2">
      <c r="A745" s="383" t="s">
        <v>132</v>
      </c>
      <c r="B745" s="496">
        <v>2020</v>
      </c>
      <c r="C745" s="496">
        <v>12</v>
      </c>
      <c r="D745" s="496">
        <v>202012</v>
      </c>
      <c r="E745" s="383" t="s">
        <v>112</v>
      </c>
      <c r="F745" s="383" t="s">
        <v>115</v>
      </c>
      <c r="G745" s="383" t="s">
        <v>32</v>
      </c>
      <c r="H745" s="383" t="s">
        <v>33</v>
      </c>
      <c r="I745" s="383" t="s">
        <v>34</v>
      </c>
      <c r="J745" s="383" t="s">
        <v>115</v>
      </c>
      <c r="K745" s="383" t="s">
        <v>176</v>
      </c>
      <c r="L745" s="383" t="s">
        <v>177</v>
      </c>
      <c r="M745" s="496">
        <v>100</v>
      </c>
      <c r="N745" s="383" t="s">
        <v>51</v>
      </c>
      <c r="O745" s="383" t="s">
        <v>115</v>
      </c>
      <c r="P745" s="383" t="s">
        <v>72</v>
      </c>
      <c r="Q745" s="497">
        <v>1182.5619999999999</v>
      </c>
      <c r="R745" s="497">
        <v>1182.5619999999999</v>
      </c>
      <c r="S745" s="497">
        <v>0</v>
      </c>
      <c r="T745" s="496">
        <v>0</v>
      </c>
      <c r="U745" s="496">
        <v>0</v>
      </c>
      <c r="V745" s="496">
        <v>0</v>
      </c>
      <c r="W745" s="496">
        <v>0</v>
      </c>
      <c r="X745" s="496">
        <v>0</v>
      </c>
      <c r="Y745" s="496">
        <v>0</v>
      </c>
      <c r="Z745" s="496">
        <v>0</v>
      </c>
      <c r="AA745" s="496">
        <v>0</v>
      </c>
    </row>
    <row r="746" spans="1:27" ht="15" x14ac:dyDescent="0.2">
      <c r="A746" s="383" t="s">
        <v>132</v>
      </c>
      <c r="B746" s="496">
        <v>2020</v>
      </c>
      <c r="C746" s="496">
        <v>12</v>
      </c>
      <c r="D746" s="496">
        <v>202012</v>
      </c>
      <c r="E746" s="383" t="s">
        <v>112</v>
      </c>
      <c r="F746" s="383" t="s">
        <v>115</v>
      </c>
      <c r="G746" s="383" t="s">
        <v>32</v>
      </c>
      <c r="H746" s="383" t="s">
        <v>33</v>
      </c>
      <c r="I746" s="383" t="s">
        <v>34</v>
      </c>
      <c r="J746" s="383" t="s">
        <v>115</v>
      </c>
      <c r="K746" s="383" t="s">
        <v>176</v>
      </c>
      <c r="L746" s="383" t="s">
        <v>177</v>
      </c>
      <c r="M746" s="496">
        <v>100</v>
      </c>
      <c r="N746" s="383" t="s">
        <v>51</v>
      </c>
      <c r="O746" s="383" t="s">
        <v>115</v>
      </c>
      <c r="P746" s="383" t="s">
        <v>74</v>
      </c>
      <c r="Q746" s="497">
        <v>-40</v>
      </c>
      <c r="R746" s="497">
        <v>-40</v>
      </c>
      <c r="S746" s="497">
        <v>0</v>
      </c>
      <c r="T746" s="496">
        <v>0</v>
      </c>
      <c r="U746" s="496">
        <v>0</v>
      </c>
      <c r="V746" s="496">
        <v>0</v>
      </c>
      <c r="W746" s="496">
        <v>0</v>
      </c>
      <c r="X746" s="496">
        <v>0</v>
      </c>
      <c r="Y746" s="496">
        <v>0</v>
      </c>
      <c r="Z746" s="496">
        <v>0</v>
      </c>
      <c r="AA746" s="496">
        <v>0</v>
      </c>
    </row>
    <row r="747" spans="1:27" ht="15" x14ac:dyDescent="0.2">
      <c r="A747" s="383" t="s">
        <v>132</v>
      </c>
      <c r="B747" s="496">
        <v>2020</v>
      </c>
      <c r="C747" s="496">
        <v>12</v>
      </c>
      <c r="D747" s="496">
        <v>202012</v>
      </c>
      <c r="E747" s="383" t="s">
        <v>112</v>
      </c>
      <c r="F747" s="383" t="s">
        <v>115</v>
      </c>
      <c r="G747" s="383" t="s">
        <v>32</v>
      </c>
      <c r="H747" s="383" t="s">
        <v>33</v>
      </c>
      <c r="I747" s="383" t="s">
        <v>35</v>
      </c>
      <c r="J747" s="383" t="s">
        <v>115</v>
      </c>
      <c r="K747" s="383" t="s">
        <v>158</v>
      </c>
      <c r="L747" s="383" t="s">
        <v>159</v>
      </c>
      <c r="M747" s="496">
        <v>100</v>
      </c>
      <c r="N747" s="383" t="s">
        <v>51</v>
      </c>
      <c r="O747" s="383" t="s">
        <v>115</v>
      </c>
      <c r="P747" s="383" t="s">
        <v>72</v>
      </c>
      <c r="Q747" s="497">
        <v>417801.5</v>
      </c>
      <c r="R747" s="497">
        <v>417801.5</v>
      </c>
      <c r="S747" s="497">
        <v>0</v>
      </c>
      <c r="T747" s="496">
        <v>0</v>
      </c>
      <c r="U747" s="496">
        <v>0</v>
      </c>
      <c r="V747" s="496">
        <v>0</v>
      </c>
      <c r="W747" s="496">
        <v>0</v>
      </c>
      <c r="X747" s="496">
        <v>0</v>
      </c>
      <c r="Y747" s="496">
        <v>0</v>
      </c>
      <c r="Z747" s="496">
        <v>0</v>
      </c>
      <c r="AA747" s="496">
        <v>0</v>
      </c>
    </row>
    <row r="748" spans="1:27" ht="15" x14ac:dyDescent="0.2">
      <c r="A748" s="383" t="s">
        <v>132</v>
      </c>
      <c r="B748" s="496">
        <v>2020</v>
      </c>
      <c r="C748" s="496">
        <v>12</v>
      </c>
      <c r="D748" s="496">
        <v>202012</v>
      </c>
      <c r="E748" s="383" t="s">
        <v>112</v>
      </c>
      <c r="F748" s="383" t="s">
        <v>115</v>
      </c>
      <c r="G748" s="383" t="s">
        <v>32</v>
      </c>
      <c r="H748" s="383" t="s">
        <v>33</v>
      </c>
      <c r="I748" s="383" t="s">
        <v>35</v>
      </c>
      <c r="J748" s="383" t="s">
        <v>115</v>
      </c>
      <c r="K748" s="383" t="s">
        <v>158</v>
      </c>
      <c r="L748" s="383" t="s">
        <v>159</v>
      </c>
      <c r="M748" s="496">
        <v>100</v>
      </c>
      <c r="N748" s="383" t="s">
        <v>51</v>
      </c>
      <c r="O748" s="383" t="s">
        <v>115</v>
      </c>
      <c r="P748" s="383" t="s">
        <v>73</v>
      </c>
      <c r="Q748" s="497">
        <v>30000</v>
      </c>
      <c r="R748" s="497">
        <v>30000</v>
      </c>
      <c r="S748" s="497">
        <v>0</v>
      </c>
      <c r="T748" s="496">
        <v>0</v>
      </c>
      <c r="U748" s="496">
        <v>0</v>
      </c>
      <c r="V748" s="496">
        <v>0</v>
      </c>
      <c r="W748" s="496">
        <v>0</v>
      </c>
      <c r="X748" s="496">
        <v>0</v>
      </c>
      <c r="Y748" s="496">
        <v>0</v>
      </c>
      <c r="Z748" s="496">
        <v>0</v>
      </c>
      <c r="AA748" s="496">
        <v>0</v>
      </c>
    </row>
    <row r="749" spans="1:27" ht="15" x14ac:dyDescent="0.2">
      <c r="A749" s="383" t="s">
        <v>132</v>
      </c>
      <c r="B749" s="496">
        <v>2020</v>
      </c>
      <c r="C749" s="496">
        <v>12</v>
      </c>
      <c r="D749" s="496">
        <v>202012</v>
      </c>
      <c r="E749" s="383" t="s">
        <v>112</v>
      </c>
      <c r="F749" s="383" t="s">
        <v>115</v>
      </c>
      <c r="G749" s="383" t="s">
        <v>32</v>
      </c>
      <c r="H749" s="383" t="s">
        <v>33</v>
      </c>
      <c r="I749" s="383" t="s">
        <v>36</v>
      </c>
      <c r="J749" s="383" t="s">
        <v>115</v>
      </c>
      <c r="K749" s="383" t="s">
        <v>113</v>
      </c>
      <c r="L749" s="383" t="s">
        <v>114</v>
      </c>
      <c r="M749" s="496">
        <v>100</v>
      </c>
      <c r="N749" s="383" t="s">
        <v>51</v>
      </c>
      <c r="O749" s="383" t="s">
        <v>115</v>
      </c>
      <c r="P749" s="383" t="s">
        <v>72</v>
      </c>
      <c r="Q749" s="497">
        <v>-386.89</v>
      </c>
      <c r="R749" s="497">
        <v>-386.89</v>
      </c>
      <c r="S749" s="497">
        <v>0</v>
      </c>
      <c r="T749" s="496">
        <v>0</v>
      </c>
      <c r="U749" s="496">
        <v>0</v>
      </c>
      <c r="V749" s="496">
        <v>0</v>
      </c>
      <c r="W749" s="496">
        <v>0</v>
      </c>
      <c r="X749" s="496">
        <v>0</v>
      </c>
      <c r="Y749" s="496">
        <v>0</v>
      </c>
      <c r="Z749" s="496">
        <v>0</v>
      </c>
      <c r="AA749" s="496">
        <v>0</v>
      </c>
    </row>
    <row r="750" spans="1:27" ht="15" x14ac:dyDescent="0.2">
      <c r="A750" s="383" t="s">
        <v>132</v>
      </c>
      <c r="B750" s="496">
        <v>2020</v>
      </c>
      <c r="C750" s="496">
        <v>12</v>
      </c>
      <c r="D750" s="496">
        <v>202012</v>
      </c>
      <c r="E750" s="383" t="s">
        <v>112</v>
      </c>
      <c r="F750" s="383" t="s">
        <v>115</v>
      </c>
      <c r="G750" s="383" t="s">
        <v>39</v>
      </c>
      <c r="H750" s="383" t="s">
        <v>40</v>
      </c>
      <c r="I750" s="383" t="s">
        <v>41</v>
      </c>
      <c r="J750" s="383" t="s">
        <v>180</v>
      </c>
      <c r="K750" s="383" t="s">
        <v>181</v>
      </c>
      <c r="L750" s="383" t="s">
        <v>182</v>
      </c>
      <c r="M750" s="496">
        <v>95</v>
      </c>
      <c r="N750" s="383" t="s">
        <v>51</v>
      </c>
      <c r="O750" s="383" t="s">
        <v>115</v>
      </c>
      <c r="P750" s="383" t="s">
        <v>72</v>
      </c>
      <c r="Q750" s="497">
        <v>-55.024999999999999</v>
      </c>
      <c r="R750" s="497">
        <v>-54.905000000000001</v>
      </c>
      <c r="S750" s="497">
        <v>-0.12</v>
      </c>
      <c r="T750" s="496">
        <v>0</v>
      </c>
      <c r="U750" s="496">
        <v>0</v>
      </c>
      <c r="V750" s="496">
        <v>0</v>
      </c>
      <c r="W750" s="496">
        <v>0</v>
      </c>
      <c r="X750" s="496">
        <v>0</v>
      </c>
      <c r="Y750" s="496">
        <v>0</v>
      </c>
      <c r="Z750" s="496">
        <v>0</v>
      </c>
      <c r="AA750" s="496">
        <v>0</v>
      </c>
    </row>
    <row r="751" spans="1:27" ht="15" x14ac:dyDescent="0.2">
      <c r="A751" s="383" t="s">
        <v>132</v>
      </c>
      <c r="B751" s="496">
        <v>2020</v>
      </c>
      <c r="C751" s="496">
        <v>12</v>
      </c>
      <c r="D751" s="496">
        <v>202012</v>
      </c>
      <c r="E751" s="383" t="s">
        <v>112</v>
      </c>
      <c r="F751" s="383" t="s">
        <v>115</v>
      </c>
      <c r="G751" s="383" t="s">
        <v>39</v>
      </c>
      <c r="H751" s="383" t="s">
        <v>40</v>
      </c>
      <c r="I751" s="383" t="s">
        <v>41</v>
      </c>
      <c r="J751" s="383" t="s">
        <v>180</v>
      </c>
      <c r="K751" s="383" t="s">
        <v>181</v>
      </c>
      <c r="L751" s="383" t="s">
        <v>182</v>
      </c>
      <c r="M751" s="496">
        <v>95</v>
      </c>
      <c r="N751" s="383" t="s">
        <v>51</v>
      </c>
      <c r="O751" s="383" t="s">
        <v>115</v>
      </c>
      <c r="P751" s="383" t="s">
        <v>74</v>
      </c>
      <c r="Q751" s="497">
        <v>40123</v>
      </c>
      <c r="R751" s="497">
        <v>39000</v>
      </c>
      <c r="S751" s="497">
        <v>1123</v>
      </c>
      <c r="T751" s="496">
        <v>0</v>
      </c>
      <c r="U751" s="496">
        <v>0</v>
      </c>
      <c r="V751" s="496">
        <v>0</v>
      </c>
      <c r="W751" s="496">
        <v>0</v>
      </c>
      <c r="X751" s="496">
        <v>0</v>
      </c>
      <c r="Y751" s="496">
        <v>0</v>
      </c>
      <c r="Z751" s="496">
        <v>0</v>
      </c>
      <c r="AA751" s="496">
        <v>0</v>
      </c>
    </row>
    <row r="752" spans="1:27" ht="15" x14ac:dyDescent="0.2">
      <c r="A752" s="383" t="s">
        <v>132</v>
      </c>
      <c r="B752" s="496">
        <v>2020</v>
      </c>
      <c r="C752" s="496">
        <v>12</v>
      </c>
      <c r="D752" s="496">
        <v>202012</v>
      </c>
      <c r="E752" s="383" t="s">
        <v>112</v>
      </c>
      <c r="F752" s="383" t="s">
        <v>115</v>
      </c>
      <c r="G752" s="383" t="s">
        <v>39</v>
      </c>
      <c r="H752" s="383" t="s">
        <v>40</v>
      </c>
      <c r="I752" s="383" t="s">
        <v>41</v>
      </c>
      <c r="J752" s="383" t="s">
        <v>183</v>
      </c>
      <c r="K752" s="383" t="s">
        <v>184</v>
      </c>
      <c r="L752" s="383" t="s">
        <v>185</v>
      </c>
      <c r="M752" s="496">
        <v>95</v>
      </c>
      <c r="N752" s="383" t="s">
        <v>51</v>
      </c>
      <c r="O752" s="383" t="s">
        <v>115</v>
      </c>
      <c r="P752" s="383" t="s">
        <v>72</v>
      </c>
      <c r="Q752" s="497">
        <v>-1.98</v>
      </c>
      <c r="R752" s="497">
        <v>-1.98</v>
      </c>
      <c r="S752" s="497">
        <v>0</v>
      </c>
      <c r="T752" s="496">
        <v>0</v>
      </c>
      <c r="U752" s="496">
        <v>0</v>
      </c>
      <c r="V752" s="496">
        <v>0</v>
      </c>
      <c r="W752" s="496">
        <v>0</v>
      </c>
      <c r="X752" s="496">
        <v>0</v>
      </c>
      <c r="Y752" s="496">
        <v>0</v>
      </c>
      <c r="Z752" s="496">
        <v>0</v>
      </c>
      <c r="AA752" s="496">
        <v>0</v>
      </c>
    </row>
    <row r="753" spans="1:27" ht="15" x14ac:dyDescent="0.2">
      <c r="A753" s="383" t="s">
        <v>132</v>
      </c>
      <c r="B753" s="496">
        <v>2020</v>
      </c>
      <c r="C753" s="496">
        <v>12</v>
      </c>
      <c r="D753" s="496">
        <v>202012</v>
      </c>
      <c r="E753" s="383" t="s">
        <v>112</v>
      </c>
      <c r="F753" s="383" t="s">
        <v>115</v>
      </c>
      <c r="G753" s="383" t="s">
        <v>39</v>
      </c>
      <c r="H753" s="383" t="s">
        <v>40</v>
      </c>
      <c r="I753" s="383" t="s">
        <v>41</v>
      </c>
      <c r="J753" s="383" t="s">
        <v>186</v>
      </c>
      <c r="K753" s="383" t="s">
        <v>187</v>
      </c>
      <c r="L753" s="383" t="s">
        <v>188</v>
      </c>
      <c r="M753" s="496">
        <v>95</v>
      </c>
      <c r="N753" s="383" t="s">
        <v>51</v>
      </c>
      <c r="O753" s="383" t="s">
        <v>115</v>
      </c>
      <c r="P753" s="383" t="s">
        <v>72</v>
      </c>
      <c r="Q753" s="497">
        <v>160.06800000000001</v>
      </c>
      <c r="R753" s="497">
        <v>160.06800000000001</v>
      </c>
      <c r="S753" s="497">
        <v>0</v>
      </c>
      <c r="T753" s="496">
        <v>0</v>
      </c>
      <c r="U753" s="496">
        <v>0</v>
      </c>
      <c r="V753" s="496">
        <v>0</v>
      </c>
      <c r="W753" s="496">
        <v>0</v>
      </c>
      <c r="X753" s="496">
        <v>0</v>
      </c>
      <c r="Y753" s="496">
        <v>0</v>
      </c>
      <c r="Z753" s="496">
        <v>0</v>
      </c>
      <c r="AA753" s="496">
        <v>0</v>
      </c>
    </row>
    <row r="754" spans="1:27" ht="15" x14ac:dyDescent="0.2">
      <c r="A754" s="383" t="s">
        <v>132</v>
      </c>
      <c r="B754" s="496">
        <v>2020</v>
      </c>
      <c r="C754" s="496">
        <v>12</v>
      </c>
      <c r="D754" s="496">
        <v>202012</v>
      </c>
      <c r="E754" s="383" t="s">
        <v>112</v>
      </c>
      <c r="F754" s="383" t="s">
        <v>115</v>
      </c>
      <c r="G754" s="383" t="s">
        <v>39</v>
      </c>
      <c r="H754" s="383" t="s">
        <v>40</v>
      </c>
      <c r="I754" s="383" t="s">
        <v>41</v>
      </c>
      <c r="J754" s="383" t="s">
        <v>186</v>
      </c>
      <c r="K754" s="383" t="s">
        <v>187</v>
      </c>
      <c r="L754" s="383" t="s">
        <v>188</v>
      </c>
      <c r="M754" s="496">
        <v>95</v>
      </c>
      <c r="N754" s="383" t="s">
        <v>51</v>
      </c>
      <c r="O754" s="383" t="s">
        <v>115</v>
      </c>
      <c r="P754" s="383" t="s">
        <v>73</v>
      </c>
      <c r="Q754" s="497">
        <v>12936.8</v>
      </c>
      <c r="R754" s="497">
        <v>12938.31</v>
      </c>
      <c r="S754" s="497">
        <v>-1.51</v>
      </c>
      <c r="T754" s="496">
        <v>0</v>
      </c>
      <c r="U754" s="496">
        <v>0</v>
      </c>
      <c r="V754" s="496">
        <v>0</v>
      </c>
      <c r="W754" s="496">
        <v>0</v>
      </c>
      <c r="X754" s="496">
        <v>0</v>
      </c>
      <c r="Y754" s="496">
        <v>0</v>
      </c>
      <c r="Z754" s="496">
        <v>0</v>
      </c>
      <c r="AA754" s="496">
        <v>0</v>
      </c>
    </row>
    <row r="755" spans="1:27" ht="15" x14ac:dyDescent="0.2">
      <c r="A755" s="383" t="s">
        <v>132</v>
      </c>
      <c r="B755" s="496">
        <v>2020</v>
      </c>
      <c r="C755" s="496">
        <v>12</v>
      </c>
      <c r="D755" s="496">
        <v>202012</v>
      </c>
      <c r="E755" s="383" t="s">
        <v>112</v>
      </c>
      <c r="F755" s="383" t="s">
        <v>115</v>
      </c>
      <c r="G755" s="383" t="s">
        <v>39</v>
      </c>
      <c r="H755" s="383" t="s">
        <v>40</v>
      </c>
      <c r="I755" s="383" t="s">
        <v>41</v>
      </c>
      <c r="J755" s="383" t="s">
        <v>189</v>
      </c>
      <c r="K755" s="383" t="s">
        <v>161</v>
      </c>
      <c r="L755" s="383" t="s">
        <v>162</v>
      </c>
      <c r="M755" s="496">
        <v>95</v>
      </c>
      <c r="N755" s="383" t="s">
        <v>51</v>
      </c>
      <c r="O755" s="383" t="s">
        <v>115</v>
      </c>
      <c r="P755" s="383" t="s">
        <v>72</v>
      </c>
      <c r="Q755" s="497">
        <v>1266.3420000000001</v>
      </c>
      <c r="R755" s="497">
        <v>1270.252</v>
      </c>
      <c r="S755" s="497">
        <v>-3.91</v>
      </c>
      <c r="T755" s="496">
        <v>0</v>
      </c>
      <c r="U755" s="496">
        <v>0</v>
      </c>
      <c r="V755" s="496">
        <v>0</v>
      </c>
      <c r="W755" s="496">
        <v>0</v>
      </c>
      <c r="X755" s="496">
        <v>0</v>
      </c>
      <c r="Y755" s="496">
        <v>0</v>
      </c>
      <c r="Z755" s="496">
        <v>0</v>
      </c>
      <c r="AA755" s="496">
        <v>0</v>
      </c>
    </row>
    <row r="756" spans="1:27" ht="15" x14ac:dyDescent="0.2">
      <c r="A756" s="383" t="s">
        <v>132</v>
      </c>
      <c r="B756" s="496">
        <v>2020</v>
      </c>
      <c r="C756" s="496">
        <v>12</v>
      </c>
      <c r="D756" s="496">
        <v>202012</v>
      </c>
      <c r="E756" s="383" t="s">
        <v>112</v>
      </c>
      <c r="F756" s="383" t="s">
        <v>115</v>
      </c>
      <c r="G756" s="383" t="s">
        <v>39</v>
      </c>
      <c r="H756" s="383" t="s">
        <v>40</v>
      </c>
      <c r="I756" s="383" t="s">
        <v>41</v>
      </c>
      <c r="J756" s="383" t="s">
        <v>115</v>
      </c>
      <c r="K756" s="383" t="s">
        <v>190</v>
      </c>
      <c r="L756" s="383" t="s">
        <v>191</v>
      </c>
      <c r="M756" s="496">
        <v>95</v>
      </c>
      <c r="N756" s="383" t="s">
        <v>51</v>
      </c>
      <c r="O756" s="383" t="s">
        <v>115</v>
      </c>
      <c r="P756" s="383" t="s">
        <v>72</v>
      </c>
      <c r="Q756" s="497">
        <v>64225.267999999996</v>
      </c>
      <c r="R756" s="497">
        <v>61689.254999999997</v>
      </c>
      <c r="S756" s="497">
        <v>2536.0100000000002</v>
      </c>
      <c r="T756" s="496">
        <v>0</v>
      </c>
      <c r="U756" s="496">
        <v>0</v>
      </c>
      <c r="V756" s="496">
        <v>0</v>
      </c>
      <c r="W756" s="496">
        <v>0</v>
      </c>
      <c r="X756" s="496">
        <v>0</v>
      </c>
      <c r="Y756" s="496">
        <v>0</v>
      </c>
      <c r="Z756" s="496">
        <v>0</v>
      </c>
      <c r="AA756" s="496">
        <v>0</v>
      </c>
    </row>
    <row r="757" spans="1:27" ht="15" x14ac:dyDescent="0.2">
      <c r="A757" s="383" t="s">
        <v>132</v>
      </c>
      <c r="B757" s="496">
        <v>2020</v>
      </c>
      <c r="C757" s="496">
        <v>12</v>
      </c>
      <c r="D757" s="496">
        <v>202012</v>
      </c>
      <c r="E757" s="383" t="s">
        <v>112</v>
      </c>
      <c r="F757" s="383" t="s">
        <v>115</v>
      </c>
      <c r="G757" s="383" t="s">
        <v>39</v>
      </c>
      <c r="H757" s="383" t="s">
        <v>40</v>
      </c>
      <c r="I757" s="383" t="s">
        <v>44</v>
      </c>
      <c r="J757" s="383" t="s">
        <v>115</v>
      </c>
      <c r="K757" s="383" t="s">
        <v>165</v>
      </c>
      <c r="L757" s="383" t="s">
        <v>166</v>
      </c>
      <c r="M757" s="496">
        <v>93</v>
      </c>
      <c r="N757" s="383" t="s">
        <v>51</v>
      </c>
      <c r="O757" s="383" t="s">
        <v>115</v>
      </c>
      <c r="P757" s="383" t="s">
        <v>71</v>
      </c>
      <c r="Q757" s="497">
        <v>3208.4989999999998</v>
      </c>
      <c r="R757" s="497">
        <v>3000.3609999999999</v>
      </c>
      <c r="S757" s="497">
        <v>208.13</v>
      </c>
      <c r="T757" s="496">
        <v>0</v>
      </c>
      <c r="U757" s="496">
        <v>0</v>
      </c>
      <c r="V757" s="496">
        <v>0</v>
      </c>
      <c r="W757" s="496">
        <v>0</v>
      </c>
      <c r="X757" s="496">
        <v>0</v>
      </c>
      <c r="Y757" s="496">
        <v>0</v>
      </c>
      <c r="Z757" s="496">
        <v>0</v>
      </c>
      <c r="AA757" s="496">
        <v>0</v>
      </c>
    </row>
    <row r="758" spans="1:27" ht="15" x14ac:dyDescent="0.2">
      <c r="A758" s="383" t="s">
        <v>132</v>
      </c>
      <c r="B758" s="496">
        <v>2020</v>
      </c>
      <c r="C758" s="496">
        <v>12</v>
      </c>
      <c r="D758" s="496">
        <v>202012</v>
      </c>
      <c r="E758" s="383" t="s">
        <v>112</v>
      </c>
      <c r="F758" s="383" t="s">
        <v>115</v>
      </c>
      <c r="G758" s="383" t="s">
        <v>39</v>
      </c>
      <c r="H758" s="383" t="s">
        <v>40</v>
      </c>
      <c r="I758" s="383" t="s">
        <v>44</v>
      </c>
      <c r="J758" s="383" t="s">
        <v>115</v>
      </c>
      <c r="K758" s="383" t="s">
        <v>165</v>
      </c>
      <c r="L758" s="383" t="s">
        <v>166</v>
      </c>
      <c r="M758" s="496">
        <v>93</v>
      </c>
      <c r="N758" s="383" t="s">
        <v>51</v>
      </c>
      <c r="O758" s="383" t="s">
        <v>115</v>
      </c>
      <c r="P758" s="383" t="s">
        <v>72</v>
      </c>
      <c r="Q758" s="497">
        <v>7202.07</v>
      </c>
      <c r="R758" s="497">
        <v>7202.7</v>
      </c>
      <c r="S758" s="497">
        <v>-0.63</v>
      </c>
      <c r="T758" s="496">
        <v>0</v>
      </c>
      <c r="U758" s="496">
        <v>0</v>
      </c>
      <c r="V758" s="496">
        <v>0</v>
      </c>
      <c r="W758" s="496">
        <v>0</v>
      </c>
      <c r="X758" s="496">
        <v>0</v>
      </c>
      <c r="Y758" s="496">
        <v>0</v>
      </c>
      <c r="Z758" s="496">
        <v>0</v>
      </c>
      <c r="AA758" s="496">
        <v>0</v>
      </c>
    </row>
    <row r="759" spans="1:27" ht="15" x14ac:dyDescent="0.2">
      <c r="A759" s="383" t="s">
        <v>132</v>
      </c>
      <c r="B759" s="496">
        <v>2020</v>
      </c>
      <c r="C759" s="496">
        <v>12</v>
      </c>
      <c r="D759" s="496">
        <v>202012</v>
      </c>
      <c r="E759" s="383" t="s">
        <v>112</v>
      </c>
      <c r="F759" s="383" t="s">
        <v>115</v>
      </c>
      <c r="G759" s="383" t="s">
        <v>39</v>
      </c>
      <c r="H759" s="383" t="s">
        <v>40</v>
      </c>
      <c r="I759" s="383" t="s">
        <v>45</v>
      </c>
      <c r="J759" s="383" t="s">
        <v>115</v>
      </c>
      <c r="K759" s="383" t="s">
        <v>167</v>
      </c>
      <c r="L759" s="383" t="s">
        <v>168</v>
      </c>
      <c r="M759" s="496">
        <v>93</v>
      </c>
      <c r="N759" s="383" t="s">
        <v>51</v>
      </c>
      <c r="O759" s="383" t="s">
        <v>115</v>
      </c>
      <c r="P759" s="383" t="s">
        <v>72</v>
      </c>
      <c r="Q759" s="497">
        <v>129.935</v>
      </c>
      <c r="R759" s="497">
        <v>120.86</v>
      </c>
      <c r="S759" s="497">
        <v>9.1</v>
      </c>
      <c r="T759" s="496">
        <v>0</v>
      </c>
      <c r="U759" s="496">
        <v>0</v>
      </c>
      <c r="V759" s="496">
        <v>0</v>
      </c>
      <c r="W759" s="496">
        <v>0</v>
      </c>
      <c r="X759" s="496">
        <v>0</v>
      </c>
      <c r="Y759" s="496">
        <v>0</v>
      </c>
      <c r="Z759" s="496">
        <v>0</v>
      </c>
      <c r="AA759" s="496">
        <v>0</v>
      </c>
    </row>
  </sheetData>
  <sheetProtection sheet="1" objects="1" scenarios="1"/>
  <phoneticPr fontId="0" type="noConversion"/>
  <printOptions horizontalCentered="1" gridLines="1"/>
  <pageMargins left="0.75" right="0.75" top="1" bottom="1" header="0.5" footer="0.5"/>
  <pageSetup orientation="portrait" r:id="rId1"/>
  <headerFooter alignWithMargins="0">
    <oddHeader><![CDATA[&C&"Arial,Bold"&14&A&R&"Arial,Bold"&14&D]]></oddHeader>
    <oddFooter><![CDATA[&L&9&F&C&"Arial,Italic"&9Alliant Energy Confidential&RPage &P]]></oddFooter>
  </headerFooter>
  <drawing r:id="rId5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0"/>
  </sheetPr>
  <dimension ref="A1:BA383"/>
  <sheetViews>
    <sheetView showGridLines="0" zoomScale="80" zoomScaleNormal="80" zoomScaleSheetLayoutView="90" workbookViewId="0">
      <pane ySplit="2" topLeftCell="A3" activePane="bottomLeft" state="frozen"/>
      <selection pane="bottomLeft"/>
    </sheetView>
  </sheetViews>
  <sheetFormatPr defaultColWidth="9.140625" defaultRowHeight="12.75" x14ac:dyDescent="0.2"/>
  <cols>
    <col min="1" max="1" customWidth="true" style="369" width="4.7109375" collapsed="false"/>
    <col min="2" max="2" customWidth="true" style="35" width="18.5703125" collapsed="false"/>
    <col min="3" max="3" bestFit="true" customWidth="true" style="35" width="42.85546875" collapsed="false"/>
    <col min="4" max="4" bestFit="true" customWidth="true" style="35" width="73.0" collapsed="false"/>
    <col min="5" max="5" bestFit="true" customWidth="true" style="35" width="18.7109375" collapsed="false"/>
    <col min="6" max="6" bestFit="true" customWidth="true" style="372" width="8.5703125" collapsed="false"/>
    <col min="7" max="7" bestFit="true" customWidth="true" style="35" width="13.85546875" collapsed="false"/>
    <col min="8" max="8" customWidth="true" hidden="true" style="225" width="12.85546875" collapsed="false"/>
    <col min="9" max="9" bestFit="true" customWidth="true" style="225" width="8.28515625" collapsed="false"/>
    <col min="10" max="10" bestFit="true" customWidth="true" style="229" width="18.7109375" collapsed="false"/>
    <col min="11" max="11" customWidth="true" hidden="true" style="229" width="14.140625" collapsed="false"/>
    <col min="12" max="12" customWidth="true" style="36" width="14.140625" collapsed="false"/>
    <col min="13" max="13" customWidth="true" style="36" width="15.0" collapsed="false"/>
    <col min="14" max="14" bestFit="true" customWidth="true" style="36" width="12.85546875" collapsed="false"/>
    <col min="15" max="16" customWidth="true" style="225" width="13.42578125" collapsed="false"/>
    <col min="17" max="18" customWidth="true" style="36" width="11.42578125" collapsed="false"/>
    <col min="19" max="16384" style="35" width="9.140625" collapsed="false"/>
  </cols>
  <sheetData>
    <row r="1" spans="1:53" s="37" customFormat="1" ht="18.75" customHeight="1" thickBot="1" x14ac:dyDescent="0.25">
      <c r="A1" s="368"/>
      <c r="B1" s="374" t="s">
        <v>200</v>
      </c>
      <c r="C1" s="54">
        <v>44196</v>
      </c>
      <c r="F1" s="370"/>
      <c r="H1" s="224"/>
      <c r="I1" s="224"/>
      <c r="J1" s="226"/>
      <c r="K1" s="226"/>
      <c r="L1" s="48"/>
      <c r="M1" s="48"/>
      <c r="N1" s="48"/>
      <c r="O1" s="224"/>
      <c r="P1" s="224"/>
      <c r="Q1" s="48"/>
      <c r="R1" s="48"/>
    </row>
    <row r="2" spans="1:53" s="38" customFormat="1" ht="39" thickBot="1" x14ac:dyDescent="0.25">
      <c r="A2" s="49"/>
      <c r="B2" s="39" t="s">
        <v>201</v>
      </c>
      <c r="C2" s="40" t="s">
        <v>8</v>
      </c>
      <c r="D2" s="41" t="s">
        <v>202</v>
      </c>
      <c r="E2" s="41" t="s">
        <v>203</v>
      </c>
      <c r="F2" s="371" t="s">
        <v>91</v>
      </c>
      <c r="G2" s="41" t="s">
        <v>204</v>
      </c>
      <c r="H2" s="42" t="s">
        <v>205</v>
      </c>
      <c r="I2" s="42" t="s">
        <v>206</v>
      </c>
      <c r="J2" s="227" t="s">
        <v>207</v>
      </c>
      <c r="K2" s="227" t="s">
        <v>208</v>
      </c>
      <c r="L2" s="43" t="s">
        <v>103</v>
      </c>
      <c r="M2" s="44" t="s">
        <v>104</v>
      </c>
      <c r="N2" s="45" t="s">
        <v>209</v>
      </c>
      <c r="O2" s="42" t="s">
        <v>210</v>
      </c>
      <c r="P2" s="42" t="s">
        <v>211</v>
      </c>
      <c r="Q2" s="44" t="s">
        <v>212</v>
      </c>
      <c r="R2" s="44" t="s">
        <v>213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s="51" customFormat="1" ht="15.75" thickBot="1" x14ac:dyDescent="0.25">
      <c r="A3" s="50"/>
      <c r="B3" s="76" t="s">
        <v>15</v>
      </c>
      <c r="C3" s="498"/>
      <c r="D3" s="498"/>
      <c r="E3" s="498"/>
      <c r="F3" s="499"/>
      <c r="G3" s="498"/>
      <c r="H3" s="46">
        <f t="shared" ref="H3:R3" si="0">SUMIF($C:$C,$B3,H:H)</f>
        <v>15088</v>
      </c>
      <c r="I3" s="46">
        <f t="shared" si="0"/>
        <v>15088</v>
      </c>
      <c r="J3" s="228">
        <f t="shared" si="0"/>
        <v>3025093.2000000007</v>
      </c>
      <c r="K3" s="228">
        <f t="shared" si="0"/>
        <v>0</v>
      </c>
      <c r="L3" s="47">
        <f t="shared" si="0"/>
        <v>1957.2770000000255</v>
      </c>
      <c r="M3" s="47">
        <f t="shared" si="0"/>
        <v>3153867.0400000038</v>
      </c>
      <c r="N3" s="47">
        <f t="shared" si="0"/>
        <v>287410.73999999953</v>
      </c>
      <c r="O3" s="46">
        <f t="shared" si="0"/>
        <v>11893</v>
      </c>
      <c r="P3" s="46">
        <f t="shared" si="0"/>
        <v>3509</v>
      </c>
      <c r="Q3" s="47">
        <f t="shared" si="0"/>
        <v>0</v>
      </c>
      <c r="R3" s="47">
        <f t="shared" si="0"/>
        <v>-509.48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53" s="269" customFormat="1" x14ac:dyDescent="0.2">
      <c r="B4" s="500" t="s">
        <v>214</v>
      </c>
      <c r="C4" s="500" t="s">
        <v>15</v>
      </c>
      <c r="D4" s="500" t="s">
        <v>215</v>
      </c>
      <c r="E4" s="501" t="s">
        <v>54</v>
      </c>
      <c r="F4" s="502">
        <v>2017</v>
      </c>
      <c r="G4" s="500" t="s">
        <v>216</v>
      </c>
      <c r="H4" s="503">
        <v>52</v>
      </c>
      <c r="I4" s="503">
        <v>52</v>
      </c>
      <c r="J4" s="504">
        <v>17028</v>
      </c>
      <c r="K4" s="505">
        <v>0</v>
      </c>
      <c r="L4" s="506">
        <v>11.727</v>
      </c>
      <c r="M4" s="506">
        <v>24067.33</v>
      </c>
      <c r="N4" s="506">
        <v>0</v>
      </c>
      <c r="O4" s="507">
        <v>52</v>
      </c>
      <c r="P4" s="507">
        <v>0</v>
      </c>
      <c r="Q4" s="506"/>
      <c r="R4" s="506"/>
    </row>
    <row r="5" spans="1:53" s="269" customFormat="1" x14ac:dyDescent="0.2">
      <c r="B5" s="500" t="s">
        <v>214</v>
      </c>
      <c r="C5" s="500" t="s">
        <v>15</v>
      </c>
      <c r="D5" s="500" t="s">
        <v>217</v>
      </c>
      <c r="E5" s="501" t="s">
        <v>54</v>
      </c>
      <c r="F5" s="502">
        <v>2017</v>
      </c>
      <c r="G5" s="500" t="s">
        <v>218</v>
      </c>
      <c r="H5" s="503">
        <v>1</v>
      </c>
      <c r="I5" s="503">
        <v>1</v>
      </c>
      <c r="J5" s="504">
        <v>1200</v>
      </c>
      <c r="K5" s="505">
        <v>0</v>
      </c>
      <c r="L5" s="506">
        <v>0.69</v>
      </c>
      <c r="M5" s="506">
        <v>336.12</v>
      </c>
      <c r="N5" s="506">
        <v>72.06</v>
      </c>
      <c r="O5" s="507">
        <v>1</v>
      </c>
      <c r="P5" s="507">
        <v>1</v>
      </c>
      <c r="Q5" s="506"/>
      <c r="R5" s="506"/>
    </row>
    <row r="6" spans="1:53" s="269" customFormat="1" x14ac:dyDescent="0.2">
      <c r="B6" s="500" t="s">
        <v>214</v>
      </c>
      <c r="C6" s="500" t="s">
        <v>15</v>
      </c>
      <c r="D6" s="500" t="s">
        <v>219</v>
      </c>
      <c r="E6" s="501" t="s">
        <v>54</v>
      </c>
      <c r="F6" s="502">
        <v>2017</v>
      </c>
      <c r="G6" s="500" t="s">
        <v>216</v>
      </c>
      <c r="H6" s="503">
        <v>1</v>
      </c>
      <c r="I6" s="503">
        <v>1</v>
      </c>
      <c r="J6" s="504">
        <v>3250</v>
      </c>
      <c r="K6" s="505">
        <v>0</v>
      </c>
      <c r="L6" s="506">
        <v>0.80800000000000005</v>
      </c>
      <c r="M6" s="506">
        <v>7917</v>
      </c>
      <c r="N6" s="506">
        <v>0</v>
      </c>
      <c r="O6" s="507">
        <v>1</v>
      </c>
      <c r="P6" s="507">
        <v>0</v>
      </c>
      <c r="Q6" s="506"/>
      <c r="R6" s="506"/>
    </row>
    <row r="7" spans="1:53" s="269" customFormat="1" x14ac:dyDescent="0.2">
      <c r="B7" s="500" t="s">
        <v>214</v>
      </c>
      <c r="C7" s="500" t="s">
        <v>15</v>
      </c>
      <c r="D7" s="500" t="s">
        <v>220</v>
      </c>
      <c r="E7" s="508" t="s">
        <v>221</v>
      </c>
      <c r="F7" s="502">
        <v>2019</v>
      </c>
      <c r="G7" s="500" t="s">
        <v>218</v>
      </c>
      <c r="H7" s="503">
        <v>2</v>
      </c>
      <c r="I7" s="503">
        <v>2</v>
      </c>
      <c r="J7" s="504">
        <v>19.989999999999998</v>
      </c>
      <c r="K7" s="505">
        <v>0</v>
      </c>
      <c r="L7" s="506">
        <v>4.9000000000000002E-2</v>
      </c>
      <c r="M7" s="506">
        <v>268.92</v>
      </c>
      <c r="N7" s="506">
        <v>0</v>
      </c>
      <c r="O7" s="507">
        <v>2</v>
      </c>
      <c r="P7" s="507">
        <v>0</v>
      </c>
      <c r="Q7" s="506"/>
      <c r="R7" s="506"/>
    </row>
    <row r="8" spans="1:53" s="269" customFormat="1" x14ac:dyDescent="0.2">
      <c r="B8" s="500" t="s">
        <v>214</v>
      </c>
      <c r="C8" s="500" t="s">
        <v>15</v>
      </c>
      <c r="D8" s="500" t="s">
        <v>220</v>
      </c>
      <c r="E8" s="508" t="s">
        <v>221</v>
      </c>
      <c r="F8" s="502">
        <v>2019</v>
      </c>
      <c r="G8" s="500" t="s">
        <v>216</v>
      </c>
      <c r="H8" s="503">
        <v>4</v>
      </c>
      <c r="I8" s="503">
        <v>4</v>
      </c>
      <c r="J8" s="504">
        <v>51.98</v>
      </c>
      <c r="K8" s="505">
        <v>0</v>
      </c>
      <c r="L8" s="506">
        <v>9.8000000000000004E-2</v>
      </c>
      <c r="M8" s="506">
        <v>537.84</v>
      </c>
      <c r="N8" s="506">
        <v>0</v>
      </c>
      <c r="O8" s="507">
        <v>4</v>
      </c>
      <c r="P8" s="507">
        <v>0</v>
      </c>
      <c r="Q8" s="506"/>
      <c r="R8" s="506"/>
    </row>
    <row r="9" spans="1:53" s="269" customFormat="1" x14ac:dyDescent="0.2">
      <c r="B9" s="500" t="s">
        <v>214</v>
      </c>
      <c r="C9" s="500" t="s">
        <v>15</v>
      </c>
      <c r="D9" s="500" t="s">
        <v>220</v>
      </c>
      <c r="E9" s="508" t="s">
        <v>221</v>
      </c>
      <c r="F9" s="502">
        <v>2020</v>
      </c>
      <c r="G9" s="500" t="s">
        <v>218</v>
      </c>
      <c r="H9" s="503">
        <v>2</v>
      </c>
      <c r="I9" s="503">
        <v>2</v>
      </c>
      <c r="J9" s="504">
        <v>40.479999999999997</v>
      </c>
      <c r="K9" s="505">
        <v>0</v>
      </c>
      <c r="L9" s="506">
        <v>3.4000000000000002E-2</v>
      </c>
      <c r="M9" s="506">
        <v>188.41</v>
      </c>
      <c r="N9" s="506">
        <v>0</v>
      </c>
      <c r="O9" s="507">
        <v>2</v>
      </c>
      <c r="P9" s="507">
        <v>0</v>
      </c>
      <c r="Q9" s="506"/>
      <c r="R9" s="506"/>
    </row>
    <row r="10" spans="1:53" s="269" customFormat="1" x14ac:dyDescent="0.2">
      <c r="B10" s="500" t="s">
        <v>214</v>
      </c>
      <c r="C10" s="500" t="s">
        <v>15</v>
      </c>
      <c r="D10" s="500" t="s">
        <v>220</v>
      </c>
      <c r="E10" s="508" t="s">
        <v>221</v>
      </c>
      <c r="F10" s="502">
        <v>2020</v>
      </c>
      <c r="G10" s="500" t="s">
        <v>216</v>
      </c>
      <c r="H10" s="503">
        <v>29</v>
      </c>
      <c r="I10" s="503">
        <v>29</v>
      </c>
      <c r="J10" s="504">
        <v>841.9</v>
      </c>
      <c r="K10" s="505">
        <v>0</v>
      </c>
      <c r="L10" s="506">
        <v>0.52500000000000002</v>
      </c>
      <c r="M10" s="506">
        <v>2885.4100000000003</v>
      </c>
      <c r="N10" s="506">
        <v>0</v>
      </c>
      <c r="O10" s="507">
        <v>29</v>
      </c>
      <c r="P10" s="507">
        <v>0</v>
      </c>
      <c r="Q10" s="506"/>
      <c r="R10" s="506"/>
    </row>
    <row r="11" spans="1:53" s="269" customFormat="1" x14ac:dyDescent="0.2">
      <c r="B11" s="500" t="s">
        <v>214</v>
      </c>
      <c r="C11" s="500" t="s">
        <v>15</v>
      </c>
      <c r="D11" s="500" t="s">
        <v>222</v>
      </c>
      <c r="E11" s="508" t="s">
        <v>223</v>
      </c>
      <c r="F11" s="502">
        <v>2019</v>
      </c>
      <c r="G11" s="500" t="s">
        <v>218</v>
      </c>
      <c r="H11" s="503">
        <v>85</v>
      </c>
      <c r="I11" s="503">
        <v>85</v>
      </c>
      <c r="J11" s="504">
        <v>7339.6399999999985</v>
      </c>
      <c r="K11" s="505">
        <v>0</v>
      </c>
      <c r="L11" s="506">
        <v>7.6379999999999928</v>
      </c>
      <c r="M11" s="506">
        <v>14795.039999999999</v>
      </c>
      <c r="N11" s="506">
        <v>3100.4499999999989</v>
      </c>
      <c r="O11" s="507">
        <v>85</v>
      </c>
      <c r="P11" s="507">
        <v>82</v>
      </c>
      <c r="Q11" s="506"/>
      <c r="R11" s="506"/>
    </row>
    <row r="12" spans="1:53" s="269" customFormat="1" x14ac:dyDescent="0.2">
      <c r="B12" s="500" t="s">
        <v>214</v>
      </c>
      <c r="C12" s="500" t="s">
        <v>15</v>
      </c>
      <c r="D12" s="500" t="s">
        <v>222</v>
      </c>
      <c r="E12" s="508" t="s">
        <v>223</v>
      </c>
      <c r="F12" s="502">
        <v>2019</v>
      </c>
      <c r="G12" s="500" t="s">
        <v>216</v>
      </c>
      <c r="H12" s="503">
        <v>124</v>
      </c>
      <c r="I12" s="503">
        <v>124</v>
      </c>
      <c r="J12" s="504">
        <v>10621.009999999998</v>
      </c>
      <c r="K12" s="505">
        <v>0</v>
      </c>
      <c r="L12" s="506">
        <v>11.143999999999988</v>
      </c>
      <c r="M12" s="506">
        <v>27000.88999999993</v>
      </c>
      <c r="N12" s="506">
        <v>0</v>
      </c>
      <c r="O12" s="507">
        <v>124</v>
      </c>
      <c r="P12" s="507">
        <v>0</v>
      </c>
      <c r="Q12" s="506"/>
      <c r="R12" s="506"/>
    </row>
    <row r="13" spans="1:53" s="269" customFormat="1" x14ac:dyDescent="0.2">
      <c r="B13" s="500" t="s">
        <v>214</v>
      </c>
      <c r="C13" s="500" t="s">
        <v>15</v>
      </c>
      <c r="D13" s="500" t="s">
        <v>222</v>
      </c>
      <c r="E13" s="508" t="s">
        <v>223</v>
      </c>
      <c r="F13" s="502">
        <v>2019</v>
      </c>
      <c r="G13" s="500" t="s">
        <v>224</v>
      </c>
      <c r="H13" s="503">
        <v>48</v>
      </c>
      <c r="I13" s="503">
        <v>48</v>
      </c>
      <c r="J13" s="504">
        <v>4245.9700000000012</v>
      </c>
      <c r="K13" s="505">
        <v>0</v>
      </c>
      <c r="L13" s="506">
        <v>0</v>
      </c>
      <c r="M13" s="506">
        <v>0</v>
      </c>
      <c r="N13" s="506">
        <v>1618.7500000000009</v>
      </c>
      <c r="O13" s="507">
        <v>0</v>
      </c>
      <c r="P13" s="507">
        <v>48</v>
      </c>
      <c r="Q13" s="506"/>
      <c r="R13" s="506"/>
    </row>
    <row r="14" spans="1:53" s="269" customFormat="1" x14ac:dyDescent="0.2">
      <c r="B14" s="500" t="s">
        <v>214</v>
      </c>
      <c r="C14" s="500" t="s">
        <v>15</v>
      </c>
      <c r="D14" s="500" t="s">
        <v>222</v>
      </c>
      <c r="E14" s="508" t="s">
        <v>223</v>
      </c>
      <c r="F14" s="502">
        <v>2020</v>
      </c>
      <c r="G14" s="500" t="s">
        <v>218</v>
      </c>
      <c r="H14" s="503">
        <v>237</v>
      </c>
      <c r="I14" s="503">
        <v>237</v>
      </c>
      <c r="J14" s="504">
        <v>27342.759999999995</v>
      </c>
      <c r="K14" s="505">
        <v>0</v>
      </c>
      <c r="L14" s="506">
        <v>27.575000000000042</v>
      </c>
      <c r="M14" s="506">
        <v>49989.709999999854</v>
      </c>
      <c r="N14" s="506">
        <v>8711.8799999999956</v>
      </c>
      <c r="O14" s="507">
        <v>237</v>
      </c>
      <c r="P14" s="507">
        <v>231</v>
      </c>
      <c r="Q14" s="506"/>
      <c r="R14" s="506"/>
    </row>
    <row r="15" spans="1:53" s="269" customFormat="1" x14ac:dyDescent="0.2">
      <c r="B15" s="500" t="s">
        <v>214</v>
      </c>
      <c r="C15" s="500" t="s">
        <v>15</v>
      </c>
      <c r="D15" s="500" t="s">
        <v>222</v>
      </c>
      <c r="E15" s="508" t="s">
        <v>223</v>
      </c>
      <c r="F15" s="502">
        <v>2020</v>
      </c>
      <c r="G15" s="500" t="s">
        <v>216</v>
      </c>
      <c r="H15" s="503">
        <v>481</v>
      </c>
      <c r="I15" s="503">
        <v>481</v>
      </c>
      <c r="J15" s="504">
        <v>51930.289999999986</v>
      </c>
      <c r="K15" s="505">
        <v>0</v>
      </c>
      <c r="L15" s="506">
        <v>57.534999999999542</v>
      </c>
      <c r="M15" s="506">
        <v>122903.82000000073</v>
      </c>
      <c r="N15" s="506">
        <v>0</v>
      </c>
      <c r="O15" s="507">
        <v>481</v>
      </c>
      <c r="P15" s="507">
        <v>0</v>
      </c>
      <c r="Q15" s="506"/>
      <c r="R15" s="506"/>
    </row>
    <row r="16" spans="1:53" s="269" customFormat="1" x14ac:dyDescent="0.2">
      <c r="B16" s="500" t="s">
        <v>214</v>
      </c>
      <c r="C16" s="500" t="s">
        <v>15</v>
      </c>
      <c r="D16" s="500" t="s">
        <v>222</v>
      </c>
      <c r="E16" s="508" t="s">
        <v>223</v>
      </c>
      <c r="F16" s="502">
        <v>2020</v>
      </c>
      <c r="G16" s="500" t="s">
        <v>224</v>
      </c>
      <c r="H16" s="503">
        <v>169</v>
      </c>
      <c r="I16" s="503">
        <v>169</v>
      </c>
      <c r="J16" s="504">
        <v>19895.73</v>
      </c>
      <c r="K16" s="505">
        <v>0</v>
      </c>
      <c r="L16" s="506">
        <v>0</v>
      </c>
      <c r="M16" s="506">
        <v>0</v>
      </c>
      <c r="N16" s="506">
        <v>5446.3899999999949</v>
      </c>
      <c r="O16" s="507">
        <v>0</v>
      </c>
      <c r="P16" s="507">
        <v>169</v>
      </c>
      <c r="Q16" s="506"/>
      <c r="R16" s="506"/>
    </row>
    <row r="17" spans="2:18" s="269" customFormat="1" x14ac:dyDescent="0.2">
      <c r="B17" s="500" t="s">
        <v>214</v>
      </c>
      <c r="C17" s="500" t="s">
        <v>15</v>
      </c>
      <c r="D17" s="500" t="s">
        <v>225</v>
      </c>
      <c r="E17" s="508" t="s">
        <v>226</v>
      </c>
      <c r="F17" s="502">
        <v>2019</v>
      </c>
      <c r="G17" s="500" t="s">
        <v>218</v>
      </c>
      <c r="H17" s="503">
        <v>4</v>
      </c>
      <c r="I17" s="503">
        <v>4</v>
      </c>
      <c r="J17" s="504">
        <v>120</v>
      </c>
      <c r="K17" s="505">
        <v>0</v>
      </c>
      <c r="L17" s="506">
        <v>0.26700000000000002</v>
      </c>
      <c r="M17" s="506">
        <v>2342</v>
      </c>
      <c r="N17" s="506">
        <v>0</v>
      </c>
      <c r="O17" s="507">
        <v>4</v>
      </c>
      <c r="P17" s="507">
        <v>0</v>
      </c>
      <c r="Q17" s="506"/>
      <c r="R17" s="506"/>
    </row>
    <row r="18" spans="2:18" s="269" customFormat="1" x14ac:dyDescent="0.2">
      <c r="B18" s="500" t="s">
        <v>214</v>
      </c>
      <c r="C18" s="500" t="s">
        <v>15</v>
      </c>
      <c r="D18" s="500" t="s">
        <v>225</v>
      </c>
      <c r="E18" s="508" t="s">
        <v>226</v>
      </c>
      <c r="F18" s="502">
        <v>2019</v>
      </c>
      <c r="G18" s="500" t="s">
        <v>216</v>
      </c>
      <c r="H18" s="503">
        <v>5</v>
      </c>
      <c r="I18" s="503">
        <v>5</v>
      </c>
      <c r="J18" s="504">
        <v>150</v>
      </c>
      <c r="K18" s="505">
        <v>0</v>
      </c>
      <c r="L18" s="506">
        <v>0.61099999999999999</v>
      </c>
      <c r="M18" s="506">
        <v>5359</v>
      </c>
      <c r="N18" s="506">
        <v>0</v>
      </c>
      <c r="O18" s="507">
        <v>5</v>
      </c>
      <c r="P18" s="507">
        <v>0</v>
      </c>
      <c r="Q18" s="506"/>
      <c r="R18" s="506"/>
    </row>
    <row r="19" spans="2:18" s="269" customFormat="1" x14ac:dyDescent="0.2">
      <c r="B19" s="500" t="s">
        <v>214</v>
      </c>
      <c r="C19" s="500" t="s">
        <v>15</v>
      </c>
      <c r="D19" s="500" t="s">
        <v>225</v>
      </c>
      <c r="E19" s="508" t="s">
        <v>226</v>
      </c>
      <c r="F19" s="502">
        <v>2020</v>
      </c>
      <c r="G19" s="500" t="s">
        <v>218</v>
      </c>
      <c r="H19" s="503">
        <v>15</v>
      </c>
      <c r="I19" s="503">
        <v>15</v>
      </c>
      <c r="J19" s="504">
        <v>709.47</v>
      </c>
      <c r="K19" s="505">
        <v>0</v>
      </c>
      <c r="L19" s="506">
        <v>1.2460000000000002</v>
      </c>
      <c r="M19" s="506">
        <v>10920</v>
      </c>
      <c r="N19" s="506">
        <v>0</v>
      </c>
      <c r="O19" s="507">
        <v>15</v>
      </c>
      <c r="P19" s="507">
        <v>0</v>
      </c>
      <c r="Q19" s="506"/>
      <c r="R19" s="506"/>
    </row>
    <row r="20" spans="2:18" s="269" customFormat="1" x14ac:dyDescent="0.2">
      <c r="B20" s="500" t="s">
        <v>214</v>
      </c>
      <c r="C20" s="500" t="s">
        <v>15</v>
      </c>
      <c r="D20" s="500" t="s">
        <v>225</v>
      </c>
      <c r="E20" s="508" t="s">
        <v>226</v>
      </c>
      <c r="F20" s="502">
        <v>2020</v>
      </c>
      <c r="G20" s="500" t="s">
        <v>216</v>
      </c>
      <c r="H20" s="503">
        <v>29</v>
      </c>
      <c r="I20" s="503">
        <v>29</v>
      </c>
      <c r="J20" s="504">
        <v>1318.01</v>
      </c>
      <c r="K20" s="505">
        <v>0</v>
      </c>
      <c r="L20" s="506">
        <v>2.734</v>
      </c>
      <c r="M20" s="506">
        <v>23978</v>
      </c>
      <c r="N20" s="506">
        <v>0</v>
      </c>
      <c r="O20" s="507">
        <v>29</v>
      </c>
      <c r="P20" s="507">
        <v>0</v>
      </c>
      <c r="Q20" s="506"/>
      <c r="R20" s="506"/>
    </row>
    <row r="21" spans="2:18" s="269" customFormat="1" x14ac:dyDescent="0.2">
      <c r="B21" s="500" t="s">
        <v>214</v>
      </c>
      <c r="C21" s="500" t="s">
        <v>15</v>
      </c>
      <c r="D21" s="500" t="s">
        <v>227</v>
      </c>
      <c r="E21" s="508" t="s">
        <v>228</v>
      </c>
      <c r="F21" s="502">
        <v>2019</v>
      </c>
      <c r="G21" s="500" t="s">
        <v>218</v>
      </c>
      <c r="H21" s="503">
        <v>4</v>
      </c>
      <c r="I21" s="503">
        <v>4</v>
      </c>
      <c r="J21" s="504">
        <v>1200</v>
      </c>
      <c r="K21" s="505">
        <v>0</v>
      </c>
      <c r="L21" s="506">
        <v>0.72300000000000009</v>
      </c>
      <c r="M21" s="506">
        <v>5032.7</v>
      </c>
      <c r="N21" s="506">
        <v>0</v>
      </c>
      <c r="O21" s="507">
        <v>4</v>
      </c>
      <c r="P21" s="507">
        <v>0</v>
      </c>
      <c r="Q21" s="506"/>
      <c r="R21" s="506"/>
    </row>
    <row r="22" spans="2:18" s="269" customFormat="1" x14ac:dyDescent="0.2">
      <c r="B22" s="500" t="s">
        <v>214</v>
      </c>
      <c r="C22" s="500" t="s">
        <v>15</v>
      </c>
      <c r="D22" s="500" t="s">
        <v>227</v>
      </c>
      <c r="E22" s="508" t="s">
        <v>228</v>
      </c>
      <c r="F22" s="502">
        <v>2019</v>
      </c>
      <c r="G22" s="500" t="s">
        <v>216</v>
      </c>
      <c r="H22" s="503">
        <v>6</v>
      </c>
      <c r="I22" s="503">
        <v>6</v>
      </c>
      <c r="J22" s="504">
        <v>1800</v>
      </c>
      <c r="K22" s="505">
        <v>0</v>
      </c>
      <c r="L22" s="506">
        <v>0.82099999999999995</v>
      </c>
      <c r="M22" s="506">
        <v>11922</v>
      </c>
      <c r="N22" s="506">
        <v>0</v>
      </c>
      <c r="O22" s="507">
        <v>6</v>
      </c>
      <c r="P22" s="507">
        <v>0</v>
      </c>
      <c r="Q22" s="506"/>
      <c r="R22" s="506"/>
    </row>
    <row r="23" spans="2:18" s="269" customFormat="1" x14ac:dyDescent="0.2">
      <c r="B23" s="500" t="s">
        <v>214</v>
      </c>
      <c r="C23" s="500" t="s">
        <v>15</v>
      </c>
      <c r="D23" s="500" t="s">
        <v>227</v>
      </c>
      <c r="E23" s="508" t="s">
        <v>228</v>
      </c>
      <c r="F23" s="502">
        <v>2020</v>
      </c>
      <c r="G23" s="500" t="s">
        <v>218</v>
      </c>
      <c r="H23" s="503">
        <v>2</v>
      </c>
      <c r="I23" s="503">
        <v>2</v>
      </c>
      <c r="J23" s="504">
        <v>660</v>
      </c>
      <c r="K23" s="505">
        <v>0</v>
      </c>
      <c r="L23" s="506">
        <v>0.33300000000000002</v>
      </c>
      <c r="M23" s="506">
        <v>2584.86</v>
      </c>
      <c r="N23" s="506">
        <v>0</v>
      </c>
      <c r="O23" s="507">
        <v>2</v>
      </c>
      <c r="P23" s="507">
        <v>0</v>
      </c>
      <c r="Q23" s="506"/>
      <c r="R23" s="506"/>
    </row>
    <row r="24" spans="2:18" s="269" customFormat="1" x14ac:dyDescent="0.2">
      <c r="B24" s="500" t="s">
        <v>214</v>
      </c>
      <c r="C24" s="500" t="s">
        <v>15</v>
      </c>
      <c r="D24" s="500" t="s">
        <v>227</v>
      </c>
      <c r="E24" s="508" t="s">
        <v>228</v>
      </c>
      <c r="F24" s="502">
        <v>2020</v>
      </c>
      <c r="G24" s="500" t="s">
        <v>216</v>
      </c>
      <c r="H24" s="503">
        <v>30</v>
      </c>
      <c r="I24" s="503">
        <v>30</v>
      </c>
      <c r="J24" s="504">
        <v>13260</v>
      </c>
      <c r="K24" s="505">
        <v>0</v>
      </c>
      <c r="L24" s="506">
        <v>4.24</v>
      </c>
      <c r="M24" s="506">
        <v>34591.089999999997</v>
      </c>
      <c r="N24" s="506">
        <v>0</v>
      </c>
      <c r="O24" s="507">
        <v>30</v>
      </c>
      <c r="P24" s="507">
        <v>0</v>
      </c>
      <c r="Q24" s="506"/>
      <c r="R24" s="506"/>
    </row>
    <row r="25" spans="2:18" s="269" customFormat="1" x14ac:dyDescent="0.2">
      <c r="B25" s="500" t="s">
        <v>214</v>
      </c>
      <c r="C25" s="500" t="s">
        <v>15</v>
      </c>
      <c r="D25" s="500" t="s">
        <v>229</v>
      </c>
      <c r="E25" s="508" t="s">
        <v>228</v>
      </c>
      <c r="F25" s="502">
        <v>2019</v>
      </c>
      <c r="G25" s="500" t="s">
        <v>216</v>
      </c>
      <c r="H25" s="503">
        <v>63</v>
      </c>
      <c r="I25" s="503">
        <v>63</v>
      </c>
      <c r="J25" s="504">
        <v>19900</v>
      </c>
      <c r="K25" s="505">
        <v>0</v>
      </c>
      <c r="L25" s="506">
        <v>9.6300000000000114</v>
      </c>
      <c r="M25" s="506">
        <v>32874.600000000042</v>
      </c>
      <c r="N25" s="506">
        <v>0</v>
      </c>
      <c r="O25" s="507">
        <v>63</v>
      </c>
      <c r="P25" s="507">
        <v>0</v>
      </c>
      <c r="Q25" s="506"/>
      <c r="R25" s="506"/>
    </row>
    <row r="26" spans="2:18" s="269" customFormat="1" x14ac:dyDescent="0.2">
      <c r="B26" s="500" t="s">
        <v>214</v>
      </c>
      <c r="C26" s="500" t="s">
        <v>15</v>
      </c>
      <c r="D26" s="500" t="s">
        <v>229</v>
      </c>
      <c r="E26" s="508" t="s">
        <v>228</v>
      </c>
      <c r="F26" s="502">
        <v>2020</v>
      </c>
      <c r="G26" s="500" t="s">
        <v>218</v>
      </c>
      <c r="H26" s="503">
        <v>8</v>
      </c>
      <c r="I26" s="503">
        <v>8</v>
      </c>
      <c r="J26" s="504">
        <v>7000</v>
      </c>
      <c r="K26" s="505">
        <v>0</v>
      </c>
      <c r="L26" s="506">
        <v>1.794</v>
      </c>
      <c r="M26" s="506">
        <v>8396.58</v>
      </c>
      <c r="N26" s="506">
        <v>0</v>
      </c>
      <c r="O26" s="507">
        <v>8</v>
      </c>
      <c r="P26" s="507">
        <v>0</v>
      </c>
      <c r="Q26" s="506"/>
      <c r="R26" s="506"/>
    </row>
    <row r="27" spans="2:18" s="269" customFormat="1" x14ac:dyDescent="0.2">
      <c r="B27" s="500" t="s">
        <v>214</v>
      </c>
      <c r="C27" s="500" t="s">
        <v>15</v>
      </c>
      <c r="D27" s="500" t="s">
        <v>229</v>
      </c>
      <c r="E27" s="508" t="s">
        <v>228</v>
      </c>
      <c r="F27" s="502">
        <v>2020</v>
      </c>
      <c r="G27" s="500" t="s">
        <v>216</v>
      </c>
      <c r="H27" s="503">
        <v>26</v>
      </c>
      <c r="I27" s="503">
        <v>26</v>
      </c>
      <c r="J27" s="504">
        <v>19700</v>
      </c>
      <c r="K27" s="505">
        <v>0</v>
      </c>
      <c r="L27" s="506">
        <v>5.508</v>
      </c>
      <c r="M27" s="506">
        <v>31143.91</v>
      </c>
      <c r="N27" s="506">
        <v>0</v>
      </c>
      <c r="O27" s="507">
        <v>26</v>
      </c>
      <c r="P27" s="507">
        <v>0</v>
      </c>
      <c r="Q27" s="506"/>
      <c r="R27" s="506"/>
    </row>
    <row r="28" spans="2:18" s="269" customFormat="1" x14ac:dyDescent="0.2">
      <c r="B28" s="500" t="s">
        <v>214</v>
      </c>
      <c r="C28" s="500" t="s">
        <v>15</v>
      </c>
      <c r="D28" s="500" t="s">
        <v>230</v>
      </c>
      <c r="E28" s="508" t="s">
        <v>228</v>
      </c>
      <c r="F28" s="502">
        <v>2019</v>
      </c>
      <c r="G28" s="500" t="s">
        <v>216</v>
      </c>
      <c r="H28" s="503">
        <v>2</v>
      </c>
      <c r="I28" s="503">
        <v>2</v>
      </c>
      <c r="J28" s="504">
        <v>1600</v>
      </c>
      <c r="K28" s="505">
        <v>0</v>
      </c>
      <c r="L28" s="506">
        <v>0.67200000000000004</v>
      </c>
      <c r="M28" s="506">
        <v>4792.3899999999994</v>
      </c>
      <c r="N28" s="506">
        <v>0</v>
      </c>
      <c r="O28" s="507">
        <v>2</v>
      </c>
      <c r="P28" s="507">
        <v>0</v>
      </c>
      <c r="Q28" s="506"/>
      <c r="R28" s="506"/>
    </row>
    <row r="29" spans="2:18" s="269" customFormat="1" x14ac:dyDescent="0.2">
      <c r="B29" s="500" t="s">
        <v>214</v>
      </c>
      <c r="C29" s="500" t="s">
        <v>15</v>
      </c>
      <c r="D29" s="500" t="s">
        <v>230</v>
      </c>
      <c r="E29" s="508" t="s">
        <v>228</v>
      </c>
      <c r="F29" s="502">
        <v>2020</v>
      </c>
      <c r="G29" s="500" t="s">
        <v>218</v>
      </c>
      <c r="H29" s="503">
        <v>8</v>
      </c>
      <c r="I29" s="503">
        <v>8</v>
      </c>
      <c r="J29" s="504">
        <v>9600</v>
      </c>
      <c r="K29" s="505">
        <v>0</v>
      </c>
      <c r="L29" s="506">
        <v>1.4449999999999998</v>
      </c>
      <c r="M29" s="506">
        <v>16294.31</v>
      </c>
      <c r="N29" s="506">
        <v>0</v>
      </c>
      <c r="O29" s="507">
        <v>8</v>
      </c>
      <c r="P29" s="507">
        <v>0</v>
      </c>
      <c r="Q29" s="506"/>
      <c r="R29" s="506"/>
    </row>
    <row r="30" spans="2:18" s="269" customFormat="1" x14ac:dyDescent="0.2">
      <c r="B30" s="500" t="s">
        <v>214</v>
      </c>
      <c r="C30" s="500" t="s">
        <v>15</v>
      </c>
      <c r="D30" s="500" t="s">
        <v>230</v>
      </c>
      <c r="E30" s="508" t="s">
        <v>228</v>
      </c>
      <c r="F30" s="502">
        <v>2020</v>
      </c>
      <c r="G30" s="500" t="s">
        <v>216</v>
      </c>
      <c r="H30" s="503">
        <v>6</v>
      </c>
      <c r="I30" s="503">
        <v>6</v>
      </c>
      <c r="J30" s="504">
        <v>8000</v>
      </c>
      <c r="K30" s="505">
        <v>0</v>
      </c>
      <c r="L30" s="506">
        <v>1.641</v>
      </c>
      <c r="M30" s="506">
        <v>14049.820000000002</v>
      </c>
      <c r="N30" s="506">
        <v>0</v>
      </c>
      <c r="O30" s="507">
        <v>6</v>
      </c>
      <c r="P30" s="507">
        <v>0</v>
      </c>
      <c r="Q30" s="506"/>
      <c r="R30" s="506"/>
    </row>
    <row r="31" spans="2:18" s="269" customFormat="1" x14ac:dyDescent="0.2">
      <c r="B31" s="500" t="s">
        <v>214</v>
      </c>
      <c r="C31" s="500" t="s">
        <v>15</v>
      </c>
      <c r="D31" s="500" t="s">
        <v>231</v>
      </c>
      <c r="E31" s="508" t="s">
        <v>232</v>
      </c>
      <c r="F31" s="502">
        <v>2019</v>
      </c>
      <c r="G31" s="500" t="s">
        <v>218</v>
      </c>
      <c r="H31" s="503">
        <v>1</v>
      </c>
      <c r="I31" s="503">
        <v>1</v>
      </c>
      <c r="J31" s="504">
        <v>39.54</v>
      </c>
      <c r="K31" s="505">
        <v>0</v>
      </c>
      <c r="L31" s="506">
        <v>0.16500000000000001</v>
      </c>
      <c r="M31" s="506">
        <v>370.63</v>
      </c>
      <c r="N31" s="506">
        <v>0</v>
      </c>
      <c r="O31" s="507">
        <v>1</v>
      </c>
      <c r="P31" s="507">
        <v>0</v>
      </c>
      <c r="Q31" s="506"/>
      <c r="R31" s="506"/>
    </row>
    <row r="32" spans="2:18" s="269" customFormat="1" x14ac:dyDescent="0.2">
      <c r="B32" s="500" t="s">
        <v>214</v>
      </c>
      <c r="C32" s="500" t="s">
        <v>15</v>
      </c>
      <c r="D32" s="500" t="s">
        <v>231</v>
      </c>
      <c r="E32" s="508" t="s">
        <v>232</v>
      </c>
      <c r="F32" s="502">
        <v>2019</v>
      </c>
      <c r="G32" s="500" t="s">
        <v>216</v>
      </c>
      <c r="H32" s="503">
        <v>3</v>
      </c>
      <c r="I32" s="503">
        <v>3</v>
      </c>
      <c r="J32" s="504">
        <v>142.25</v>
      </c>
      <c r="K32" s="505">
        <v>0</v>
      </c>
      <c r="L32" s="506">
        <v>0.35</v>
      </c>
      <c r="M32" s="506">
        <v>802.93</v>
      </c>
      <c r="N32" s="506">
        <v>0</v>
      </c>
      <c r="O32" s="507">
        <v>3</v>
      </c>
      <c r="P32" s="507">
        <v>0</v>
      </c>
      <c r="Q32" s="506"/>
      <c r="R32" s="506"/>
    </row>
    <row r="33" spans="2:18" s="269" customFormat="1" x14ac:dyDescent="0.2">
      <c r="B33" s="500" t="s">
        <v>214</v>
      </c>
      <c r="C33" s="500" t="s">
        <v>15</v>
      </c>
      <c r="D33" s="500" t="s">
        <v>231</v>
      </c>
      <c r="E33" s="508" t="s">
        <v>232</v>
      </c>
      <c r="F33" s="502">
        <v>2020</v>
      </c>
      <c r="G33" s="500" t="s">
        <v>218</v>
      </c>
      <c r="H33" s="503">
        <v>27</v>
      </c>
      <c r="I33" s="503">
        <v>27</v>
      </c>
      <c r="J33" s="504">
        <v>1141.21</v>
      </c>
      <c r="K33" s="505">
        <v>0</v>
      </c>
      <c r="L33" s="506">
        <v>3.9780000000000002</v>
      </c>
      <c r="M33" s="506">
        <v>9163.3499999999985</v>
      </c>
      <c r="N33" s="506">
        <v>0</v>
      </c>
      <c r="O33" s="507">
        <v>27</v>
      </c>
      <c r="P33" s="507">
        <v>0</v>
      </c>
      <c r="Q33" s="506"/>
      <c r="R33" s="506"/>
    </row>
    <row r="34" spans="2:18" s="269" customFormat="1" x14ac:dyDescent="0.2">
      <c r="B34" s="500" t="s">
        <v>214</v>
      </c>
      <c r="C34" s="500" t="s">
        <v>15</v>
      </c>
      <c r="D34" s="500" t="s">
        <v>231</v>
      </c>
      <c r="E34" s="508" t="s">
        <v>232</v>
      </c>
      <c r="F34" s="502">
        <v>2020</v>
      </c>
      <c r="G34" s="500" t="s">
        <v>216</v>
      </c>
      <c r="H34" s="503">
        <v>65</v>
      </c>
      <c r="I34" s="503">
        <v>65</v>
      </c>
      <c r="J34" s="504">
        <v>3044.8499999999995</v>
      </c>
      <c r="K34" s="505">
        <v>0</v>
      </c>
      <c r="L34" s="506">
        <v>9.5549999999999997</v>
      </c>
      <c r="M34" s="506">
        <v>21768.180000000004</v>
      </c>
      <c r="N34" s="506">
        <v>0</v>
      </c>
      <c r="O34" s="507">
        <v>65</v>
      </c>
      <c r="P34" s="507">
        <v>0</v>
      </c>
      <c r="Q34" s="506"/>
      <c r="R34" s="506"/>
    </row>
    <row r="35" spans="2:18" s="269" customFormat="1" x14ac:dyDescent="0.2">
      <c r="B35" s="500" t="s">
        <v>214</v>
      </c>
      <c r="C35" s="500" t="s">
        <v>15</v>
      </c>
      <c r="D35" s="500" t="s">
        <v>233</v>
      </c>
      <c r="E35" s="508" t="s">
        <v>234</v>
      </c>
      <c r="F35" s="502">
        <v>2018</v>
      </c>
      <c r="G35" s="500" t="s">
        <v>216</v>
      </c>
      <c r="H35" s="503">
        <v>1</v>
      </c>
      <c r="I35" s="503">
        <v>1</v>
      </c>
      <c r="J35" s="504">
        <v>750</v>
      </c>
      <c r="K35" s="505">
        <v>0</v>
      </c>
      <c r="L35" s="506">
        <v>0.52800000000000002</v>
      </c>
      <c r="M35" s="506">
        <v>5690.81</v>
      </c>
      <c r="N35" s="506">
        <v>0</v>
      </c>
      <c r="O35" s="507">
        <v>1</v>
      </c>
      <c r="P35" s="507">
        <v>0</v>
      </c>
      <c r="Q35" s="506"/>
      <c r="R35" s="506"/>
    </row>
    <row r="36" spans="2:18" s="269" customFormat="1" x14ac:dyDescent="0.2">
      <c r="B36" s="500" t="s">
        <v>214</v>
      </c>
      <c r="C36" s="500" t="s">
        <v>15</v>
      </c>
      <c r="D36" s="500" t="s">
        <v>235</v>
      </c>
      <c r="E36" s="508" t="s">
        <v>236</v>
      </c>
      <c r="F36" s="502">
        <v>2019</v>
      </c>
      <c r="G36" s="500" t="s">
        <v>218</v>
      </c>
      <c r="H36" s="503">
        <v>32</v>
      </c>
      <c r="I36" s="503">
        <v>32</v>
      </c>
      <c r="J36" s="504">
        <v>4500</v>
      </c>
      <c r="K36" s="505">
        <v>0</v>
      </c>
      <c r="L36" s="506">
        <v>5.3339999999999996</v>
      </c>
      <c r="M36" s="506">
        <v>6798.2199999999993</v>
      </c>
      <c r="N36" s="506">
        <v>0</v>
      </c>
      <c r="O36" s="507">
        <v>32</v>
      </c>
      <c r="P36" s="507">
        <v>0</v>
      </c>
      <c r="Q36" s="506"/>
      <c r="R36" s="506"/>
    </row>
    <row r="37" spans="2:18" s="269" customFormat="1" x14ac:dyDescent="0.2">
      <c r="B37" s="500" t="s">
        <v>214</v>
      </c>
      <c r="C37" s="500" t="s">
        <v>15</v>
      </c>
      <c r="D37" s="500" t="s">
        <v>235</v>
      </c>
      <c r="E37" s="508" t="s">
        <v>236</v>
      </c>
      <c r="F37" s="502">
        <v>2019</v>
      </c>
      <c r="G37" s="500" t="s">
        <v>216</v>
      </c>
      <c r="H37" s="503">
        <v>36</v>
      </c>
      <c r="I37" s="503">
        <v>36</v>
      </c>
      <c r="J37" s="504">
        <v>4320</v>
      </c>
      <c r="K37" s="505">
        <v>0</v>
      </c>
      <c r="L37" s="506">
        <v>5.8839999999999995</v>
      </c>
      <c r="M37" s="506">
        <v>6727.7300000000014</v>
      </c>
      <c r="N37" s="506">
        <v>0</v>
      </c>
      <c r="O37" s="507">
        <v>36</v>
      </c>
      <c r="P37" s="507">
        <v>0</v>
      </c>
      <c r="Q37" s="506"/>
      <c r="R37" s="506"/>
    </row>
    <row r="38" spans="2:18" s="269" customFormat="1" x14ac:dyDescent="0.2">
      <c r="B38" s="500" t="s">
        <v>214</v>
      </c>
      <c r="C38" s="500" t="s">
        <v>15</v>
      </c>
      <c r="D38" s="500" t="s">
        <v>235</v>
      </c>
      <c r="E38" s="508" t="s">
        <v>236</v>
      </c>
      <c r="F38" s="502">
        <v>2020</v>
      </c>
      <c r="G38" s="500" t="s">
        <v>218</v>
      </c>
      <c r="H38" s="503">
        <v>234</v>
      </c>
      <c r="I38" s="503">
        <v>234</v>
      </c>
      <c r="J38" s="504">
        <v>53010</v>
      </c>
      <c r="K38" s="505">
        <v>0</v>
      </c>
      <c r="L38" s="506">
        <v>41.47999999999999</v>
      </c>
      <c r="M38" s="506">
        <v>48068.310000000019</v>
      </c>
      <c r="N38" s="506">
        <v>0</v>
      </c>
      <c r="O38" s="507">
        <v>234</v>
      </c>
      <c r="P38" s="507">
        <v>0</v>
      </c>
      <c r="Q38" s="506"/>
      <c r="R38" s="506"/>
    </row>
    <row r="39" spans="2:18" s="269" customFormat="1" x14ac:dyDescent="0.2">
      <c r="B39" s="500" t="s">
        <v>214</v>
      </c>
      <c r="C39" s="500" t="s">
        <v>15</v>
      </c>
      <c r="D39" s="500" t="s">
        <v>235</v>
      </c>
      <c r="E39" s="508" t="s">
        <v>236</v>
      </c>
      <c r="F39" s="502">
        <v>2020</v>
      </c>
      <c r="G39" s="500" t="s">
        <v>216</v>
      </c>
      <c r="H39" s="503">
        <v>456</v>
      </c>
      <c r="I39" s="503">
        <v>456</v>
      </c>
      <c r="J39" s="504">
        <v>97650</v>
      </c>
      <c r="K39" s="505">
        <v>0</v>
      </c>
      <c r="L39" s="506">
        <v>81.18100000000004</v>
      </c>
      <c r="M39" s="506">
        <v>104284.36000000007</v>
      </c>
      <c r="N39" s="506">
        <v>0</v>
      </c>
      <c r="O39" s="507">
        <v>456</v>
      </c>
      <c r="P39" s="507">
        <v>0</v>
      </c>
      <c r="Q39" s="506"/>
      <c r="R39" s="506"/>
    </row>
    <row r="40" spans="2:18" s="269" customFormat="1" x14ac:dyDescent="0.2">
      <c r="B40" s="500" t="s">
        <v>214</v>
      </c>
      <c r="C40" s="500" t="s">
        <v>15</v>
      </c>
      <c r="D40" s="500" t="s">
        <v>237</v>
      </c>
      <c r="E40" s="508" t="s">
        <v>236</v>
      </c>
      <c r="F40" s="502">
        <v>2019</v>
      </c>
      <c r="G40" s="500" t="s">
        <v>218</v>
      </c>
      <c r="H40" s="503">
        <v>88</v>
      </c>
      <c r="I40" s="503">
        <v>88</v>
      </c>
      <c r="J40" s="504">
        <v>24240</v>
      </c>
      <c r="K40" s="505">
        <v>0</v>
      </c>
      <c r="L40" s="506">
        <v>20.062999999999999</v>
      </c>
      <c r="M40" s="506">
        <v>24978.640000000003</v>
      </c>
      <c r="N40" s="506">
        <v>0</v>
      </c>
      <c r="O40" s="507">
        <v>88</v>
      </c>
      <c r="P40" s="507">
        <v>0</v>
      </c>
      <c r="Q40" s="506"/>
      <c r="R40" s="506"/>
    </row>
    <row r="41" spans="2:18" s="269" customFormat="1" x14ac:dyDescent="0.2">
      <c r="B41" s="500" t="s">
        <v>214</v>
      </c>
      <c r="C41" s="500" t="s">
        <v>15</v>
      </c>
      <c r="D41" s="500" t="s">
        <v>237</v>
      </c>
      <c r="E41" s="508" t="s">
        <v>236</v>
      </c>
      <c r="F41" s="502">
        <v>2019</v>
      </c>
      <c r="G41" s="500" t="s">
        <v>216</v>
      </c>
      <c r="H41" s="503">
        <v>148</v>
      </c>
      <c r="I41" s="503">
        <v>148</v>
      </c>
      <c r="J41" s="504">
        <v>39000</v>
      </c>
      <c r="K41" s="505">
        <v>0</v>
      </c>
      <c r="L41" s="506">
        <v>36.381000000000022</v>
      </c>
      <c r="M41" s="506">
        <v>46182.76999999999</v>
      </c>
      <c r="N41" s="506">
        <v>0</v>
      </c>
      <c r="O41" s="507">
        <v>148</v>
      </c>
      <c r="P41" s="507">
        <v>0</v>
      </c>
      <c r="Q41" s="506"/>
      <c r="R41" s="506"/>
    </row>
    <row r="42" spans="2:18" s="269" customFormat="1" x14ac:dyDescent="0.2">
      <c r="B42" s="500" t="s">
        <v>214</v>
      </c>
      <c r="C42" s="500" t="s">
        <v>15</v>
      </c>
      <c r="D42" s="500" t="s">
        <v>237</v>
      </c>
      <c r="E42" s="508" t="s">
        <v>236</v>
      </c>
      <c r="F42" s="502">
        <v>2020</v>
      </c>
      <c r="G42" s="500" t="s">
        <v>218</v>
      </c>
      <c r="H42" s="503">
        <v>922</v>
      </c>
      <c r="I42" s="503">
        <v>922</v>
      </c>
      <c r="J42" s="504">
        <v>441847.5</v>
      </c>
      <c r="K42" s="505">
        <v>0</v>
      </c>
      <c r="L42" s="506">
        <v>206.66900000000058</v>
      </c>
      <c r="M42" s="506">
        <v>265772.06</v>
      </c>
      <c r="N42" s="506">
        <v>0</v>
      </c>
      <c r="O42" s="507">
        <v>922</v>
      </c>
      <c r="P42" s="507">
        <v>0</v>
      </c>
      <c r="Q42" s="506"/>
      <c r="R42" s="506"/>
    </row>
    <row r="43" spans="2:18" s="269" customFormat="1" x14ac:dyDescent="0.2">
      <c r="B43" s="500" t="s">
        <v>214</v>
      </c>
      <c r="C43" s="500" t="s">
        <v>15</v>
      </c>
      <c r="D43" s="500" t="s">
        <v>237</v>
      </c>
      <c r="E43" s="508" t="s">
        <v>236</v>
      </c>
      <c r="F43" s="502">
        <v>2020</v>
      </c>
      <c r="G43" s="500" t="s">
        <v>216</v>
      </c>
      <c r="H43" s="503">
        <v>1679</v>
      </c>
      <c r="I43" s="503">
        <v>1679</v>
      </c>
      <c r="J43" s="504">
        <v>748048.99</v>
      </c>
      <c r="K43" s="505">
        <v>0</v>
      </c>
      <c r="L43" s="506">
        <v>394.16600000000057</v>
      </c>
      <c r="M43" s="506">
        <v>524627.50000000047</v>
      </c>
      <c r="N43" s="506">
        <v>0</v>
      </c>
      <c r="O43" s="507">
        <v>1679</v>
      </c>
      <c r="P43" s="507">
        <v>0</v>
      </c>
      <c r="Q43" s="506"/>
      <c r="R43" s="506"/>
    </row>
    <row r="44" spans="2:18" s="269" customFormat="1" x14ac:dyDescent="0.2">
      <c r="B44" s="500" t="s">
        <v>214</v>
      </c>
      <c r="C44" s="500" t="s">
        <v>15</v>
      </c>
      <c r="D44" s="500" t="s">
        <v>238</v>
      </c>
      <c r="E44" s="508" t="s">
        <v>236</v>
      </c>
      <c r="F44" s="502">
        <v>2019</v>
      </c>
      <c r="G44" s="500" t="s">
        <v>218</v>
      </c>
      <c r="H44" s="503">
        <v>2</v>
      </c>
      <c r="I44" s="503">
        <v>2</v>
      </c>
      <c r="J44" s="504">
        <v>1200</v>
      </c>
      <c r="K44" s="505">
        <v>0</v>
      </c>
      <c r="L44" s="506">
        <v>0.92100000000000004</v>
      </c>
      <c r="M44" s="506">
        <v>1545.96</v>
      </c>
      <c r="N44" s="506">
        <v>0</v>
      </c>
      <c r="O44" s="507">
        <v>2</v>
      </c>
      <c r="P44" s="507">
        <v>0</v>
      </c>
      <c r="Q44" s="506"/>
      <c r="R44" s="506"/>
    </row>
    <row r="45" spans="2:18" s="269" customFormat="1" x14ac:dyDescent="0.2">
      <c r="B45" s="500" t="s">
        <v>214</v>
      </c>
      <c r="C45" s="500" t="s">
        <v>15</v>
      </c>
      <c r="D45" s="500" t="s">
        <v>238</v>
      </c>
      <c r="E45" s="508" t="s">
        <v>236</v>
      </c>
      <c r="F45" s="502">
        <v>2019</v>
      </c>
      <c r="G45" s="500" t="s">
        <v>216</v>
      </c>
      <c r="H45" s="503">
        <v>11</v>
      </c>
      <c r="I45" s="503">
        <v>11</v>
      </c>
      <c r="J45" s="504">
        <v>6360</v>
      </c>
      <c r="K45" s="505">
        <v>0</v>
      </c>
      <c r="L45" s="506">
        <v>3.6269999999999998</v>
      </c>
      <c r="M45" s="506">
        <v>4739.4199999999992</v>
      </c>
      <c r="N45" s="506">
        <v>0</v>
      </c>
      <c r="O45" s="507">
        <v>11</v>
      </c>
      <c r="P45" s="507">
        <v>0</v>
      </c>
      <c r="Q45" s="506"/>
      <c r="R45" s="506"/>
    </row>
    <row r="46" spans="2:18" s="269" customFormat="1" x14ac:dyDescent="0.2">
      <c r="B46" s="500" t="s">
        <v>214</v>
      </c>
      <c r="C46" s="500" t="s">
        <v>15</v>
      </c>
      <c r="D46" s="500" t="s">
        <v>238</v>
      </c>
      <c r="E46" s="508" t="s">
        <v>236</v>
      </c>
      <c r="F46" s="502">
        <v>2020</v>
      </c>
      <c r="G46" s="500" t="s">
        <v>218</v>
      </c>
      <c r="H46" s="503">
        <v>34</v>
      </c>
      <c r="I46" s="503">
        <v>34</v>
      </c>
      <c r="J46" s="504">
        <v>32094.87</v>
      </c>
      <c r="K46" s="505">
        <v>0</v>
      </c>
      <c r="L46" s="506">
        <v>11.724</v>
      </c>
      <c r="M46" s="506">
        <v>17935.089999999993</v>
      </c>
      <c r="N46" s="506">
        <v>0</v>
      </c>
      <c r="O46" s="507">
        <v>34</v>
      </c>
      <c r="P46" s="507">
        <v>0</v>
      </c>
      <c r="Q46" s="506"/>
      <c r="R46" s="506"/>
    </row>
    <row r="47" spans="2:18" s="269" customFormat="1" x14ac:dyDescent="0.2">
      <c r="B47" s="500" t="s">
        <v>214</v>
      </c>
      <c r="C47" s="500" t="s">
        <v>15</v>
      </c>
      <c r="D47" s="500" t="s">
        <v>238</v>
      </c>
      <c r="E47" s="508" t="s">
        <v>236</v>
      </c>
      <c r="F47" s="502">
        <v>2020</v>
      </c>
      <c r="G47" s="500" t="s">
        <v>216</v>
      </c>
      <c r="H47" s="503">
        <v>106</v>
      </c>
      <c r="I47" s="503">
        <v>106</v>
      </c>
      <c r="J47" s="504">
        <v>100800</v>
      </c>
      <c r="K47" s="505">
        <v>0</v>
      </c>
      <c r="L47" s="506">
        <v>39.183000000000007</v>
      </c>
      <c r="M47" s="506">
        <v>66640.479999999952</v>
      </c>
      <c r="N47" s="506">
        <v>0</v>
      </c>
      <c r="O47" s="507">
        <v>106</v>
      </c>
      <c r="P47" s="507">
        <v>0</v>
      </c>
      <c r="Q47" s="506"/>
      <c r="R47" s="506"/>
    </row>
    <row r="48" spans="2:18" s="269" customFormat="1" x14ac:dyDescent="0.2">
      <c r="B48" s="500" t="s">
        <v>214</v>
      </c>
      <c r="C48" s="500" t="s">
        <v>15</v>
      </c>
      <c r="D48" s="500" t="s">
        <v>239</v>
      </c>
      <c r="E48" s="508" t="s">
        <v>240</v>
      </c>
      <c r="F48" s="502">
        <v>2019</v>
      </c>
      <c r="G48" s="500" t="s">
        <v>218</v>
      </c>
      <c r="H48" s="503">
        <v>26</v>
      </c>
      <c r="I48" s="503">
        <v>26</v>
      </c>
      <c r="J48" s="504">
        <v>944.11</v>
      </c>
      <c r="K48" s="505">
        <v>0</v>
      </c>
      <c r="L48" s="506">
        <v>3.044</v>
      </c>
      <c r="M48" s="506">
        <v>3194.4800000000005</v>
      </c>
      <c r="N48" s="506">
        <v>0</v>
      </c>
      <c r="O48" s="507">
        <v>26</v>
      </c>
      <c r="P48" s="507">
        <v>0</v>
      </c>
      <c r="Q48" s="506"/>
      <c r="R48" s="506"/>
    </row>
    <row r="49" spans="2:18" s="269" customFormat="1" x14ac:dyDescent="0.2">
      <c r="B49" s="500" t="s">
        <v>214</v>
      </c>
      <c r="C49" s="500" t="s">
        <v>15</v>
      </c>
      <c r="D49" s="500" t="s">
        <v>239</v>
      </c>
      <c r="E49" s="508" t="s">
        <v>240</v>
      </c>
      <c r="F49" s="502">
        <v>2019</v>
      </c>
      <c r="G49" s="500" t="s">
        <v>216</v>
      </c>
      <c r="H49" s="503">
        <v>21</v>
      </c>
      <c r="I49" s="503">
        <v>21</v>
      </c>
      <c r="J49" s="504">
        <v>949.42</v>
      </c>
      <c r="K49" s="505">
        <v>0</v>
      </c>
      <c r="L49" s="506">
        <v>2.5249999999999999</v>
      </c>
      <c r="M49" s="506">
        <v>2449.0900000000006</v>
      </c>
      <c r="N49" s="506">
        <v>0</v>
      </c>
      <c r="O49" s="507">
        <v>21</v>
      </c>
      <c r="P49" s="507">
        <v>0</v>
      </c>
      <c r="Q49" s="506"/>
      <c r="R49" s="506"/>
    </row>
    <row r="50" spans="2:18" s="269" customFormat="1" x14ac:dyDescent="0.2">
      <c r="B50" s="500" t="s">
        <v>214</v>
      </c>
      <c r="C50" s="500" t="s">
        <v>15</v>
      </c>
      <c r="D50" s="500" t="s">
        <v>239</v>
      </c>
      <c r="E50" s="508" t="s">
        <v>240</v>
      </c>
      <c r="F50" s="502">
        <v>2020</v>
      </c>
      <c r="G50" s="500" t="s">
        <v>218</v>
      </c>
      <c r="H50" s="503">
        <v>2988</v>
      </c>
      <c r="I50" s="503">
        <v>2988</v>
      </c>
      <c r="J50" s="504">
        <v>125874.25000000017</v>
      </c>
      <c r="K50" s="505">
        <v>0</v>
      </c>
      <c r="L50" s="506">
        <v>380.94500000000971</v>
      </c>
      <c r="M50" s="506">
        <v>375507.03000000137</v>
      </c>
      <c r="N50" s="506">
        <v>0</v>
      </c>
      <c r="O50" s="507">
        <v>2988</v>
      </c>
      <c r="P50" s="507">
        <v>0</v>
      </c>
      <c r="Q50" s="506"/>
      <c r="R50" s="506"/>
    </row>
    <row r="51" spans="2:18" s="269" customFormat="1" x14ac:dyDescent="0.2">
      <c r="B51" s="500" t="s">
        <v>214</v>
      </c>
      <c r="C51" s="500" t="s">
        <v>15</v>
      </c>
      <c r="D51" s="500" t="s">
        <v>239</v>
      </c>
      <c r="E51" s="508" t="s">
        <v>240</v>
      </c>
      <c r="F51" s="502">
        <v>2020</v>
      </c>
      <c r="G51" s="500" t="s">
        <v>216</v>
      </c>
      <c r="H51" s="503">
        <v>3505</v>
      </c>
      <c r="I51" s="503">
        <v>3505</v>
      </c>
      <c r="J51" s="504">
        <v>158799.04999999984</v>
      </c>
      <c r="K51" s="505">
        <v>0</v>
      </c>
      <c r="L51" s="506">
        <v>460.10100000001523</v>
      </c>
      <c r="M51" s="506">
        <v>500601.510000001</v>
      </c>
      <c r="N51" s="506">
        <v>0</v>
      </c>
      <c r="O51" s="507">
        <v>3505</v>
      </c>
      <c r="P51" s="507">
        <v>0</v>
      </c>
      <c r="Q51" s="506"/>
      <c r="R51" s="506"/>
    </row>
    <row r="52" spans="2:18" s="269" customFormat="1" x14ac:dyDescent="0.2">
      <c r="B52" s="500" t="s">
        <v>214</v>
      </c>
      <c r="C52" s="500" t="s">
        <v>15</v>
      </c>
      <c r="D52" s="500" t="s">
        <v>241</v>
      </c>
      <c r="E52" s="508" t="s">
        <v>242</v>
      </c>
      <c r="F52" s="502">
        <v>2019</v>
      </c>
      <c r="G52" s="500" t="s">
        <v>218</v>
      </c>
      <c r="H52" s="503">
        <v>3</v>
      </c>
      <c r="I52" s="503">
        <v>3</v>
      </c>
      <c r="J52" s="504">
        <v>150</v>
      </c>
      <c r="K52" s="505">
        <v>0</v>
      </c>
      <c r="L52" s="506">
        <v>1.0940000000000001</v>
      </c>
      <c r="M52" s="506">
        <v>4124.8700000000008</v>
      </c>
      <c r="N52" s="506">
        <v>0</v>
      </c>
      <c r="O52" s="507">
        <v>3</v>
      </c>
      <c r="P52" s="507">
        <v>0</v>
      </c>
      <c r="Q52" s="506"/>
      <c r="R52" s="506"/>
    </row>
    <row r="53" spans="2:18" s="269" customFormat="1" x14ac:dyDescent="0.2">
      <c r="B53" s="500" t="s">
        <v>214</v>
      </c>
      <c r="C53" s="500" t="s">
        <v>15</v>
      </c>
      <c r="D53" s="500" t="s">
        <v>241</v>
      </c>
      <c r="E53" s="508" t="s">
        <v>242</v>
      </c>
      <c r="F53" s="502">
        <v>2019</v>
      </c>
      <c r="G53" s="500" t="s">
        <v>216</v>
      </c>
      <c r="H53" s="503">
        <v>14</v>
      </c>
      <c r="I53" s="503">
        <v>14</v>
      </c>
      <c r="J53" s="504">
        <v>700</v>
      </c>
      <c r="K53" s="505">
        <v>0</v>
      </c>
      <c r="L53" s="506">
        <v>0.57200000000000017</v>
      </c>
      <c r="M53" s="506">
        <v>11595.06</v>
      </c>
      <c r="N53" s="506">
        <v>0</v>
      </c>
      <c r="O53" s="507">
        <v>14</v>
      </c>
      <c r="P53" s="507">
        <v>0</v>
      </c>
      <c r="Q53" s="506"/>
      <c r="R53" s="506"/>
    </row>
    <row r="54" spans="2:18" s="269" customFormat="1" x14ac:dyDescent="0.2">
      <c r="B54" s="500" t="s">
        <v>214</v>
      </c>
      <c r="C54" s="500" t="s">
        <v>15</v>
      </c>
      <c r="D54" s="500" t="s">
        <v>241</v>
      </c>
      <c r="E54" s="508" t="s">
        <v>242</v>
      </c>
      <c r="F54" s="502">
        <v>2020</v>
      </c>
      <c r="G54" s="500" t="s">
        <v>218</v>
      </c>
      <c r="H54" s="503">
        <v>22</v>
      </c>
      <c r="I54" s="503">
        <v>22</v>
      </c>
      <c r="J54" s="504">
        <v>1650</v>
      </c>
      <c r="K54" s="505">
        <v>0</v>
      </c>
      <c r="L54" s="506">
        <v>5.2110000000000003</v>
      </c>
      <c r="M54" s="506">
        <v>20968.670000000002</v>
      </c>
      <c r="N54" s="506">
        <v>0</v>
      </c>
      <c r="O54" s="507">
        <v>22</v>
      </c>
      <c r="P54" s="507">
        <v>0</v>
      </c>
      <c r="Q54" s="506"/>
      <c r="R54" s="506"/>
    </row>
    <row r="55" spans="2:18" s="269" customFormat="1" x14ac:dyDescent="0.2">
      <c r="B55" s="500" t="s">
        <v>214</v>
      </c>
      <c r="C55" s="500" t="s">
        <v>15</v>
      </c>
      <c r="D55" s="500" t="s">
        <v>241</v>
      </c>
      <c r="E55" s="508" t="s">
        <v>242</v>
      </c>
      <c r="F55" s="502">
        <v>2020</v>
      </c>
      <c r="G55" s="500" t="s">
        <v>216</v>
      </c>
      <c r="H55" s="503">
        <v>35</v>
      </c>
      <c r="I55" s="503">
        <v>35</v>
      </c>
      <c r="J55" s="504">
        <v>2900</v>
      </c>
      <c r="K55" s="505">
        <v>0</v>
      </c>
      <c r="L55" s="506">
        <v>8.9349999999999987</v>
      </c>
      <c r="M55" s="506">
        <v>28316.76</v>
      </c>
      <c r="N55" s="506">
        <v>0</v>
      </c>
      <c r="O55" s="507">
        <v>35</v>
      </c>
      <c r="P55" s="507">
        <v>0</v>
      </c>
      <c r="Q55" s="506"/>
      <c r="R55" s="506"/>
    </row>
    <row r="56" spans="2:18" s="269" customFormat="1" x14ac:dyDescent="0.2">
      <c r="B56" s="500" t="s">
        <v>214</v>
      </c>
      <c r="C56" s="500" t="s">
        <v>15</v>
      </c>
      <c r="D56" s="500" t="s">
        <v>243</v>
      </c>
      <c r="E56" s="508" t="s">
        <v>242</v>
      </c>
      <c r="F56" s="502">
        <v>2019</v>
      </c>
      <c r="G56" s="500" t="s">
        <v>218</v>
      </c>
      <c r="H56" s="503">
        <v>1</v>
      </c>
      <c r="I56" s="503">
        <v>1</v>
      </c>
      <c r="J56" s="504">
        <v>200</v>
      </c>
      <c r="K56" s="505">
        <v>0</v>
      </c>
      <c r="L56" s="506">
        <v>0.86099999999999999</v>
      </c>
      <c r="M56" s="506">
        <v>3244.38</v>
      </c>
      <c r="N56" s="506">
        <v>0</v>
      </c>
      <c r="O56" s="507">
        <v>1</v>
      </c>
      <c r="P56" s="507">
        <v>0</v>
      </c>
      <c r="Q56" s="506"/>
      <c r="R56" s="506"/>
    </row>
    <row r="57" spans="2:18" s="269" customFormat="1" x14ac:dyDescent="0.2">
      <c r="B57" s="500" t="s">
        <v>214</v>
      </c>
      <c r="C57" s="500" t="s">
        <v>15</v>
      </c>
      <c r="D57" s="500" t="s">
        <v>243</v>
      </c>
      <c r="E57" s="508" t="s">
        <v>242</v>
      </c>
      <c r="F57" s="502">
        <v>2019</v>
      </c>
      <c r="G57" s="500" t="s">
        <v>216</v>
      </c>
      <c r="H57" s="503">
        <v>4</v>
      </c>
      <c r="I57" s="503">
        <v>4</v>
      </c>
      <c r="J57" s="504">
        <v>800</v>
      </c>
      <c r="K57" s="505">
        <v>0</v>
      </c>
      <c r="L57" s="506">
        <v>0.93500000000000005</v>
      </c>
      <c r="M57" s="506">
        <v>8180.98</v>
      </c>
      <c r="N57" s="506">
        <v>0</v>
      </c>
      <c r="O57" s="507">
        <v>4</v>
      </c>
      <c r="P57" s="507">
        <v>0</v>
      </c>
      <c r="Q57" s="506"/>
      <c r="R57" s="506"/>
    </row>
    <row r="58" spans="2:18" s="269" customFormat="1" x14ac:dyDescent="0.2">
      <c r="B58" s="500" t="s">
        <v>214</v>
      </c>
      <c r="C58" s="500" t="s">
        <v>15</v>
      </c>
      <c r="D58" s="500" t="s">
        <v>243</v>
      </c>
      <c r="E58" s="508" t="s">
        <v>242</v>
      </c>
      <c r="F58" s="502">
        <v>2020</v>
      </c>
      <c r="G58" s="500" t="s">
        <v>218</v>
      </c>
      <c r="H58" s="503">
        <v>5</v>
      </c>
      <c r="I58" s="503">
        <v>5</v>
      </c>
      <c r="J58" s="504">
        <v>1600</v>
      </c>
      <c r="K58" s="505">
        <v>0</v>
      </c>
      <c r="L58" s="506">
        <v>-0.2659999999999999</v>
      </c>
      <c r="M58" s="506">
        <v>13235.63</v>
      </c>
      <c r="N58" s="506">
        <v>0</v>
      </c>
      <c r="O58" s="507">
        <v>5</v>
      </c>
      <c r="P58" s="507">
        <v>0</v>
      </c>
      <c r="Q58" s="506"/>
      <c r="R58" s="506"/>
    </row>
    <row r="59" spans="2:18" s="269" customFormat="1" x14ac:dyDescent="0.2">
      <c r="B59" s="500" t="s">
        <v>214</v>
      </c>
      <c r="C59" s="500" t="s">
        <v>15</v>
      </c>
      <c r="D59" s="500" t="s">
        <v>243</v>
      </c>
      <c r="E59" s="508" t="s">
        <v>242</v>
      </c>
      <c r="F59" s="502">
        <v>2020</v>
      </c>
      <c r="G59" s="500" t="s">
        <v>216</v>
      </c>
      <c r="H59" s="503">
        <v>26</v>
      </c>
      <c r="I59" s="503">
        <v>26</v>
      </c>
      <c r="J59" s="504">
        <v>7400</v>
      </c>
      <c r="K59" s="505">
        <v>0</v>
      </c>
      <c r="L59" s="506">
        <v>14.254000000000005</v>
      </c>
      <c r="M59" s="506">
        <v>70587.170000000013</v>
      </c>
      <c r="N59" s="506">
        <v>0</v>
      </c>
      <c r="O59" s="507">
        <v>26</v>
      </c>
      <c r="P59" s="507">
        <v>0</v>
      </c>
      <c r="Q59" s="506"/>
      <c r="R59" s="506"/>
    </row>
    <row r="60" spans="2:18" s="269" customFormat="1" x14ac:dyDescent="0.2">
      <c r="B60" s="500" t="s">
        <v>214</v>
      </c>
      <c r="C60" s="500" t="s">
        <v>15</v>
      </c>
      <c r="D60" s="500" t="s">
        <v>244</v>
      </c>
      <c r="E60" s="508" t="s">
        <v>245</v>
      </c>
      <c r="F60" s="502">
        <v>2019</v>
      </c>
      <c r="G60" s="500" t="s">
        <v>218</v>
      </c>
      <c r="H60" s="503">
        <v>2</v>
      </c>
      <c r="I60" s="503">
        <v>2</v>
      </c>
      <c r="J60" s="504">
        <v>560</v>
      </c>
      <c r="K60" s="505">
        <v>0</v>
      </c>
      <c r="L60" s="506">
        <v>0.25800000000000001</v>
      </c>
      <c r="M60" s="506">
        <v>4045.91</v>
      </c>
      <c r="N60" s="506">
        <v>0</v>
      </c>
      <c r="O60" s="507">
        <v>2</v>
      </c>
      <c r="P60" s="507">
        <v>0</v>
      </c>
      <c r="Q60" s="506"/>
      <c r="R60" s="506">
        <v>-68.400000000000006</v>
      </c>
    </row>
    <row r="61" spans="2:18" s="269" customFormat="1" x14ac:dyDescent="0.2">
      <c r="B61" s="500" t="s">
        <v>214</v>
      </c>
      <c r="C61" s="500" t="s">
        <v>15</v>
      </c>
      <c r="D61" s="500" t="s">
        <v>244</v>
      </c>
      <c r="E61" s="508" t="s">
        <v>245</v>
      </c>
      <c r="F61" s="502">
        <v>2019</v>
      </c>
      <c r="G61" s="500" t="s">
        <v>216</v>
      </c>
      <c r="H61" s="503">
        <v>3</v>
      </c>
      <c r="I61" s="503">
        <v>3</v>
      </c>
      <c r="J61" s="504">
        <v>910</v>
      </c>
      <c r="K61" s="505">
        <v>0</v>
      </c>
      <c r="L61" s="506">
        <v>0.38</v>
      </c>
      <c r="M61" s="506">
        <v>5962.87</v>
      </c>
      <c r="N61" s="506">
        <v>0</v>
      </c>
      <c r="O61" s="507">
        <v>3</v>
      </c>
      <c r="P61" s="507">
        <v>0</v>
      </c>
      <c r="Q61" s="506"/>
      <c r="R61" s="506"/>
    </row>
    <row r="62" spans="2:18" s="269" customFormat="1" x14ac:dyDescent="0.2">
      <c r="B62" s="500" t="s">
        <v>214</v>
      </c>
      <c r="C62" s="500" t="s">
        <v>15</v>
      </c>
      <c r="D62" s="500" t="s">
        <v>244</v>
      </c>
      <c r="E62" s="508" t="s">
        <v>245</v>
      </c>
      <c r="F62" s="502">
        <v>2020</v>
      </c>
      <c r="G62" s="500" t="s">
        <v>218</v>
      </c>
      <c r="H62" s="503">
        <v>16</v>
      </c>
      <c r="I62" s="503">
        <v>16</v>
      </c>
      <c r="J62" s="504">
        <v>7257.05</v>
      </c>
      <c r="K62" s="505">
        <v>0</v>
      </c>
      <c r="L62" s="506">
        <v>2.0029999999999997</v>
      </c>
      <c r="M62" s="506">
        <v>31455.229999999996</v>
      </c>
      <c r="N62" s="506">
        <v>0</v>
      </c>
      <c r="O62" s="507">
        <v>16</v>
      </c>
      <c r="P62" s="507">
        <v>0</v>
      </c>
      <c r="Q62" s="506"/>
      <c r="R62" s="506">
        <v>-441.08000000000004</v>
      </c>
    </row>
    <row r="63" spans="2:18" s="269" customFormat="1" x14ac:dyDescent="0.2">
      <c r="B63" s="500" t="s">
        <v>214</v>
      </c>
      <c r="C63" s="500" t="s">
        <v>15</v>
      </c>
      <c r="D63" s="500" t="s">
        <v>244</v>
      </c>
      <c r="E63" s="508" t="s">
        <v>245</v>
      </c>
      <c r="F63" s="502">
        <v>2020</v>
      </c>
      <c r="G63" s="500" t="s">
        <v>216</v>
      </c>
      <c r="H63" s="503">
        <v>38</v>
      </c>
      <c r="I63" s="503">
        <v>38</v>
      </c>
      <c r="J63" s="504">
        <v>19575.239999999998</v>
      </c>
      <c r="K63" s="505">
        <v>0</v>
      </c>
      <c r="L63" s="506">
        <v>4.7080000000000002</v>
      </c>
      <c r="M63" s="506">
        <v>73997.529999999984</v>
      </c>
      <c r="N63" s="506">
        <v>0</v>
      </c>
      <c r="O63" s="507">
        <v>38</v>
      </c>
      <c r="P63" s="507">
        <v>0</v>
      </c>
      <c r="Q63" s="506"/>
      <c r="R63" s="506"/>
    </row>
    <row r="64" spans="2:18" s="269" customFormat="1" x14ac:dyDescent="0.2">
      <c r="B64" s="500" t="s">
        <v>214</v>
      </c>
      <c r="C64" s="500" t="s">
        <v>15</v>
      </c>
      <c r="D64" s="500" t="s">
        <v>246</v>
      </c>
      <c r="E64" s="508" t="s">
        <v>247</v>
      </c>
      <c r="F64" s="502">
        <v>2019</v>
      </c>
      <c r="G64" s="500" t="s">
        <v>218</v>
      </c>
      <c r="H64" s="503">
        <v>296</v>
      </c>
      <c r="I64" s="503">
        <v>296</v>
      </c>
      <c r="J64" s="504">
        <v>50980</v>
      </c>
      <c r="K64" s="505">
        <v>0</v>
      </c>
      <c r="L64" s="506">
        <v>0</v>
      </c>
      <c r="M64" s="506">
        <v>0</v>
      </c>
      <c r="N64" s="506">
        <v>27570.239999999958</v>
      </c>
      <c r="O64" s="507">
        <v>0</v>
      </c>
      <c r="P64" s="507">
        <v>296</v>
      </c>
      <c r="Q64" s="506"/>
      <c r="R64" s="506"/>
    </row>
    <row r="65" spans="2:18" s="269" customFormat="1" x14ac:dyDescent="0.2">
      <c r="B65" s="500" t="s">
        <v>214</v>
      </c>
      <c r="C65" s="500" t="s">
        <v>15</v>
      </c>
      <c r="D65" s="500" t="s">
        <v>246</v>
      </c>
      <c r="E65" s="508" t="s">
        <v>247</v>
      </c>
      <c r="F65" s="502">
        <v>2019</v>
      </c>
      <c r="G65" s="500" t="s">
        <v>224</v>
      </c>
      <c r="H65" s="503">
        <v>102</v>
      </c>
      <c r="I65" s="503">
        <v>102</v>
      </c>
      <c r="J65" s="504">
        <v>17060</v>
      </c>
      <c r="K65" s="505">
        <v>0</v>
      </c>
      <c r="L65" s="506">
        <v>0</v>
      </c>
      <c r="M65" s="506">
        <v>0</v>
      </c>
      <c r="N65" s="506">
        <v>8911.09</v>
      </c>
      <c r="O65" s="507">
        <v>0</v>
      </c>
      <c r="P65" s="507">
        <v>102</v>
      </c>
      <c r="Q65" s="506"/>
      <c r="R65" s="506"/>
    </row>
    <row r="66" spans="2:18" s="269" customFormat="1" x14ac:dyDescent="0.2">
      <c r="B66" s="500" t="s">
        <v>214</v>
      </c>
      <c r="C66" s="500" t="s">
        <v>15</v>
      </c>
      <c r="D66" s="500" t="s">
        <v>246</v>
      </c>
      <c r="E66" s="508" t="s">
        <v>247</v>
      </c>
      <c r="F66" s="502">
        <v>2020</v>
      </c>
      <c r="G66" s="500" t="s">
        <v>218</v>
      </c>
      <c r="H66" s="503">
        <v>1754</v>
      </c>
      <c r="I66" s="503">
        <v>1754</v>
      </c>
      <c r="J66" s="504">
        <v>494800</v>
      </c>
      <c r="K66" s="505">
        <v>0</v>
      </c>
      <c r="L66" s="506">
        <v>0</v>
      </c>
      <c r="M66" s="506">
        <v>0</v>
      </c>
      <c r="N66" s="506">
        <v>161008.4299999997</v>
      </c>
      <c r="O66" s="507">
        <v>0</v>
      </c>
      <c r="P66" s="507">
        <v>1754</v>
      </c>
      <c r="Q66" s="506"/>
      <c r="R66" s="506"/>
    </row>
    <row r="67" spans="2:18" s="269" customFormat="1" x14ac:dyDescent="0.2">
      <c r="B67" s="500" t="s">
        <v>214</v>
      </c>
      <c r="C67" s="500" t="s">
        <v>15</v>
      </c>
      <c r="D67" s="500" t="s">
        <v>246</v>
      </c>
      <c r="E67" s="508" t="s">
        <v>247</v>
      </c>
      <c r="F67" s="502">
        <v>2020</v>
      </c>
      <c r="G67" s="500" t="s">
        <v>224</v>
      </c>
      <c r="H67" s="503">
        <v>826</v>
      </c>
      <c r="I67" s="503">
        <v>826</v>
      </c>
      <c r="J67" s="504">
        <v>215360</v>
      </c>
      <c r="K67" s="505">
        <v>0</v>
      </c>
      <c r="L67" s="506">
        <v>0</v>
      </c>
      <c r="M67" s="506">
        <v>0</v>
      </c>
      <c r="N67" s="506">
        <v>70971.44999999991</v>
      </c>
      <c r="O67" s="507">
        <v>0</v>
      </c>
      <c r="P67" s="507">
        <v>826</v>
      </c>
      <c r="Q67" s="506"/>
      <c r="R67" s="506"/>
    </row>
    <row r="68" spans="2:18" s="269" customFormat="1" x14ac:dyDescent="0.2">
      <c r="B68" s="500" t="s">
        <v>214</v>
      </c>
      <c r="C68" s="500" t="s">
        <v>15</v>
      </c>
      <c r="D68" s="500" t="s">
        <v>248</v>
      </c>
      <c r="E68" s="508" t="s">
        <v>249</v>
      </c>
      <c r="F68" s="502">
        <v>2019</v>
      </c>
      <c r="G68" s="500" t="s">
        <v>216</v>
      </c>
      <c r="H68" s="503">
        <v>2</v>
      </c>
      <c r="I68" s="503">
        <v>2</v>
      </c>
      <c r="J68" s="504">
        <v>1580</v>
      </c>
      <c r="K68" s="505">
        <v>0</v>
      </c>
      <c r="L68" s="506">
        <v>0.56899999999999995</v>
      </c>
      <c r="M68" s="506">
        <v>4227.45</v>
      </c>
      <c r="N68" s="506">
        <v>0</v>
      </c>
      <c r="O68" s="507">
        <v>2</v>
      </c>
      <c r="P68" s="507">
        <v>0</v>
      </c>
      <c r="Q68" s="506"/>
      <c r="R68" s="506"/>
    </row>
    <row r="69" spans="2:18" s="269" customFormat="1" x14ac:dyDescent="0.2">
      <c r="B69" s="500" t="s">
        <v>214</v>
      </c>
      <c r="C69" s="500" t="s">
        <v>15</v>
      </c>
      <c r="D69" s="500" t="s">
        <v>248</v>
      </c>
      <c r="E69" s="508" t="s">
        <v>249</v>
      </c>
      <c r="F69" s="502">
        <v>2020</v>
      </c>
      <c r="G69" s="500" t="s">
        <v>216</v>
      </c>
      <c r="H69" s="503">
        <v>4</v>
      </c>
      <c r="I69" s="503">
        <v>4</v>
      </c>
      <c r="J69" s="504">
        <v>3160</v>
      </c>
      <c r="K69" s="505">
        <v>0</v>
      </c>
      <c r="L69" s="506">
        <v>2.0419999999999998</v>
      </c>
      <c r="M69" s="506">
        <v>14517.85</v>
      </c>
      <c r="N69" s="506">
        <v>0</v>
      </c>
      <c r="O69" s="507">
        <v>4</v>
      </c>
      <c r="P69" s="507">
        <v>0</v>
      </c>
      <c r="Q69" s="506"/>
      <c r="R69" s="506"/>
    </row>
    <row r="70" spans="2:18" s="269" customFormat="1" x14ac:dyDescent="0.2">
      <c r="B70" s="500" t="s">
        <v>214</v>
      </c>
      <c r="C70" s="500" t="s">
        <v>15</v>
      </c>
      <c r="D70" s="500" t="s">
        <v>250</v>
      </c>
      <c r="E70" s="508" t="s">
        <v>249</v>
      </c>
      <c r="F70" s="502">
        <v>2020</v>
      </c>
      <c r="G70" s="500" t="s">
        <v>218</v>
      </c>
      <c r="H70" s="503">
        <v>1</v>
      </c>
      <c r="I70" s="503">
        <v>1</v>
      </c>
      <c r="J70" s="504">
        <v>880</v>
      </c>
      <c r="K70" s="505">
        <v>0</v>
      </c>
      <c r="L70" s="506">
        <v>0.52800000000000002</v>
      </c>
      <c r="M70" s="506">
        <v>3665.5</v>
      </c>
      <c r="N70" s="506">
        <v>0</v>
      </c>
      <c r="O70" s="507">
        <v>1</v>
      </c>
      <c r="P70" s="507">
        <v>0</v>
      </c>
      <c r="Q70" s="506"/>
      <c r="R70" s="506"/>
    </row>
    <row r="71" spans="2:18" s="269" customFormat="1" x14ac:dyDescent="0.2">
      <c r="B71" s="500" t="s">
        <v>214</v>
      </c>
      <c r="C71" s="500" t="s">
        <v>15</v>
      </c>
      <c r="D71" s="500" t="s">
        <v>250</v>
      </c>
      <c r="E71" s="508" t="s">
        <v>249</v>
      </c>
      <c r="F71" s="502">
        <v>2020</v>
      </c>
      <c r="G71" s="500" t="s">
        <v>216</v>
      </c>
      <c r="H71" s="503">
        <v>6</v>
      </c>
      <c r="I71" s="503">
        <v>6</v>
      </c>
      <c r="J71" s="504">
        <v>10280</v>
      </c>
      <c r="K71" s="505">
        <v>0</v>
      </c>
      <c r="L71" s="506">
        <v>3.605</v>
      </c>
      <c r="M71" s="506">
        <v>32693.93</v>
      </c>
      <c r="N71" s="506">
        <v>0</v>
      </c>
      <c r="O71" s="507">
        <v>6</v>
      </c>
      <c r="P71" s="507">
        <v>0</v>
      </c>
      <c r="Q71" s="506"/>
      <c r="R71" s="506"/>
    </row>
    <row r="72" spans="2:18" s="269" customFormat="1" x14ac:dyDescent="0.2">
      <c r="B72" s="500" t="s">
        <v>214</v>
      </c>
      <c r="C72" s="500" t="s">
        <v>15</v>
      </c>
      <c r="D72" s="500" t="s">
        <v>251</v>
      </c>
      <c r="E72" s="508" t="s">
        <v>249</v>
      </c>
      <c r="F72" s="502">
        <v>2019</v>
      </c>
      <c r="G72" s="500" t="s">
        <v>218</v>
      </c>
      <c r="H72" s="503">
        <v>3</v>
      </c>
      <c r="I72" s="503">
        <v>3</v>
      </c>
      <c r="J72" s="504">
        <v>3150</v>
      </c>
      <c r="K72" s="505">
        <v>0</v>
      </c>
      <c r="L72" s="506">
        <v>1.9710000000000001</v>
      </c>
      <c r="M72" s="506">
        <v>12488.289999999999</v>
      </c>
      <c r="N72" s="506">
        <v>0</v>
      </c>
      <c r="O72" s="507">
        <v>3</v>
      </c>
      <c r="P72" s="507">
        <v>0</v>
      </c>
      <c r="Q72" s="506"/>
      <c r="R72" s="506"/>
    </row>
    <row r="73" spans="2:18" s="269" customFormat="1" x14ac:dyDescent="0.2">
      <c r="B73" s="500" t="s">
        <v>214</v>
      </c>
      <c r="C73" s="500" t="s">
        <v>15</v>
      </c>
      <c r="D73" s="500" t="s">
        <v>251</v>
      </c>
      <c r="E73" s="508" t="s">
        <v>249</v>
      </c>
      <c r="F73" s="502">
        <v>2019</v>
      </c>
      <c r="G73" s="500" t="s">
        <v>216</v>
      </c>
      <c r="H73" s="503">
        <v>10</v>
      </c>
      <c r="I73" s="503">
        <v>10</v>
      </c>
      <c r="J73" s="504">
        <v>12600</v>
      </c>
      <c r="K73" s="505">
        <v>0</v>
      </c>
      <c r="L73" s="506">
        <v>6.4009999999999989</v>
      </c>
      <c r="M73" s="506">
        <v>42957.380000000005</v>
      </c>
      <c r="N73" s="506">
        <v>0</v>
      </c>
      <c r="O73" s="507">
        <v>10</v>
      </c>
      <c r="P73" s="507">
        <v>0</v>
      </c>
      <c r="Q73" s="506"/>
      <c r="R73" s="506"/>
    </row>
    <row r="74" spans="2:18" s="269" customFormat="1" x14ac:dyDescent="0.2">
      <c r="B74" s="500" t="s">
        <v>214</v>
      </c>
      <c r="C74" s="500" t="s">
        <v>15</v>
      </c>
      <c r="D74" s="500" t="s">
        <v>251</v>
      </c>
      <c r="E74" s="508" t="s">
        <v>249</v>
      </c>
      <c r="F74" s="502">
        <v>2020</v>
      </c>
      <c r="G74" s="500" t="s">
        <v>218</v>
      </c>
      <c r="H74" s="503">
        <v>2</v>
      </c>
      <c r="I74" s="503">
        <v>2</v>
      </c>
      <c r="J74" s="504">
        <v>2800</v>
      </c>
      <c r="K74" s="505">
        <v>0</v>
      </c>
      <c r="L74" s="506">
        <v>0.872</v>
      </c>
      <c r="M74" s="506">
        <v>9139.16</v>
      </c>
      <c r="N74" s="506">
        <v>0</v>
      </c>
      <c r="O74" s="507">
        <v>2</v>
      </c>
      <c r="P74" s="507">
        <v>0</v>
      </c>
      <c r="Q74" s="506"/>
      <c r="R74" s="506"/>
    </row>
    <row r="75" spans="2:18" s="269" customFormat="1" x14ac:dyDescent="0.2">
      <c r="B75" s="500" t="s">
        <v>214</v>
      </c>
      <c r="C75" s="500" t="s">
        <v>15</v>
      </c>
      <c r="D75" s="500" t="s">
        <v>251</v>
      </c>
      <c r="E75" s="508" t="s">
        <v>249</v>
      </c>
      <c r="F75" s="502">
        <v>2020</v>
      </c>
      <c r="G75" s="500" t="s">
        <v>216</v>
      </c>
      <c r="H75" s="503">
        <v>8</v>
      </c>
      <c r="I75" s="503">
        <v>8</v>
      </c>
      <c r="J75" s="504">
        <v>11900</v>
      </c>
      <c r="K75" s="505">
        <v>0</v>
      </c>
      <c r="L75" s="506">
        <v>4.2370000000000001</v>
      </c>
      <c r="M75" s="506">
        <v>31728.82</v>
      </c>
      <c r="N75" s="506">
        <v>0</v>
      </c>
      <c r="O75" s="507">
        <v>8</v>
      </c>
      <c r="P75" s="507">
        <v>0</v>
      </c>
      <c r="Q75" s="506"/>
      <c r="R75" s="506"/>
    </row>
    <row r="76" spans="2:18" s="269" customFormat="1" x14ac:dyDescent="0.2">
      <c r="B76" s="500" t="s">
        <v>214</v>
      </c>
      <c r="C76" s="500" t="s">
        <v>15</v>
      </c>
      <c r="D76" s="500" t="s">
        <v>252</v>
      </c>
      <c r="E76" s="508" t="s">
        <v>249</v>
      </c>
      <c r="F76" s="502">
        <v>2019</v>
      </c>
      <c r="G76" s="500" t="s">
        <v>218</v>
      </c>
      <c r="H76" s="503">
        <v>4</v>
      </c>
      <c r="I76" s="503">
        <v>4</v>
      </c>
      <c r="J76" s="504">
        <v>6840</v>
      </c>
      <c r="K76" s="505">
        <v>0</v>
      </c>
      <c r="L76" s="506">
        <v>2.6120000000000001</v>
      </c>
      <c r="M76" s="506">
        <v>24617.72</v>
      </c>
      <c r="N76" s="506">
        <v>0</v>
      </c>
      <c r="O76" s="507">
        <v>4</v>
      </c>
      <c r="P76" s="507">
        <v>0</v>
      </c>
      <c r="Q76" s="506"/>
      <c r="R76" s="506"/>
    </row>
    <row r="77" spans="2:18" s="269" customFormat="1" x14ac:dyDescent="0.2">
      <c r="B77" s="500" t="s">
        <v>214</v>
      </c>
      <c r="C77" s="500" t="s">
        <v>15</v>
      </c>
      <c r="D77" s="500" t="s">
        <v>252</v>
      </c>
      <c r="E77" s="508" t="s">
        <v>249</v>
      </c>
      <c r="F77" s="502">
        <v>2019</v>
      </c>
      <c r="G77" s="500" t="s">
        <v>216</v>
      </c>
      <c r="H77" s="503">
        <v>7</v>
      </c>
      <c r="I77" s="503">
        <v>7</v>
      </c>
      <c r="J77" s="504">
        <v>11020</v>
      </c>
      <c r="K77" s="505">
        <v>0</v>
      </c>
      <c r="L77" s="506">
        <v>4.0369999999999999</v>
      </c>
      <c r="M77" s="506">
        <v>36212.189999999995</v>
      </c>
      <c r="N77" s="506">
        <v>0</v>
      </c>
      <c r="O77" s="507">
        <v>7</v>
      </c>
      <c r="P77" s="507">
        <v>0</v>
      </c>
      <c r="Q77" s="506"/>
      <c r="R77" s="506"/>
    </row>
    <row r="78" spans="2:18" s="269" customFormat="1" x14ac:dyDescent="0.2">
      <c r="B78" s="500" t="s">
        <v>214</v>
      </c>
      <c r="C78" s="500" t="s">
        <v>15</v>
      </c>
      <c r="D78" s="500" t="s">
        <v>252</v>
      </c>
      <c r="E78" s="508" t="s">
        <v>249</v>
      </c>
      <c r="F78" s="502">
        <v>2020</v>
      </c>
      <c r="G78" s="500" t="s">
        <v>218</v>
      </c>
      <c r="H78" s="503">
        <v>2</v>
      </c>
      <c r="I78" s="503">
        <v>2</v>
      </c>
      <c r="J78" s="504">
        <v>7600</v>
      </c>
      <c r="K78" s="505">
        <v>0</v>
      </c>
      <c r="L78" s="506">
        <v>1.3839999999999999</v>
      </c>
      <c r="M78" s="506">
        <v>12484.35</v>
      </c>
      <c r="N78" s="506">
        <v>0</v>
      </c>
      <c r="O78" s="507">
        <v>2</v>
      </c>
      <c r="P78" s="507">
        <v>0</v>
      </c>
      <c r="Q78" s="506"/>
      <c r="R78" s="506"/>
    </row>
    <row r="79" spans="2:18" s="269" customFormat="1" x14ac:dyDescent="0.2">
      <c r="B79" s="500" t="s">
        <v>214</v>
      </c>
      <c r="C79" s="500" t="s">
        <v>15</v>
      </c>
      <c r="D79" s="500" t="s">
        <v>252</v>
      </c>
      <c r="E79" s="508" t="s">
        <v>249</v>
      </c>
      <c r="F79" s="502">
        <v>2020</v>
      </c>
      <c r="G79" s="500" t="s">
        <v>216</v>
      </c>
      <c r="H79" s="503">
        <v>22</v>
      </c>
      <c r="I79" s="503">
        <v>22</v>
      </c>
      <c r="J79" s="504">
        <v>53200</v>
      </c>
      <c r="K79" s="505">
        <v>0</v>
      </c>
      <c r="L79" s="506">
        <v>14.451000000000001</v>
      </c>
      <c r="M79" s="506">
        <v>125108.83000000005</v>
      </c>
      <c r="N79" s="506">
        <v>0</v>
      </c>
      <c r="O79" s="507">
        <v>22</v>
      </c>
      <c r="P79" s="507">
        <v>0</v>
      </c>
      <c r="Q79" s="506"/>
      <c r="R79" s="506"/>
    </row>
    <row r="80" spans="2:18" s="269" customFormat="1" x14ac:dyDescent="0.2">
      <c r="B80" s="500" t="s">
        <v>214</v>
      </c>
      <c r="C80" s="500" t="s">
        <v>15</v>
      </c>
      <c r="D80" s="500" t="s">
        <v>253</v>
      </c>
      <c r="E80" s="508" t="s">
        <v>254</v>
      </c>
      <c r="F80" s="502">
        <v>2019</v>
      </c>
      <c r="G80" s="500" t="s">
        <v>218</v>
      </c>
      <c r="H80" s="503">
        <v>3</v>
      </c>
      <c r="I80" s="503">
        <v>3</v>
      </c>
      <c r="J80" s="504">
        <v>129.79</v>
      </c>
      <c r="K80" s="505">
        <v>0</v>
      </c>
      <c r="L80" s="506">
        <v>0.51800000000000002</v>
      </c>
      <c r="M80" s="506">
        <v>1213.1000000000001</v>
      </c>
      <c r="N80" s="506">
        <v>0</v>
      </c>
      <c r="O80" s="507">
        <v>3</v>
      </c>
      <c r="P80" s="507">
        <v>0</v>
      </c>
      <c r="Q80" s="506"/>
      <c r="R80" s="506"/>
    </row>
    <row r="81" spans="1:53" s="269" customFormat="1" x14ac:dyDescent="0.2">
      <c r="B81" s="500" t="s">
        <v>214</v>
      </c>
      <c r="C81" s="500" t="s">
        <v>15</v>
      </c>
      <c r="D81" s="500" t="s">
        <v>253</v>
      </c>
      <c r="E81" s="508" t="s">
        <v>254</v>
      </c>
      <c r="F81" s="502">
        <v>2019</v>
      </c>
      <c r="G81" s="500" t="s">
        <v>216</v>
      </c>
      <c r="H81" s="503">
        <v>29</v>
      </c>
      <c r="I81" s="503">
        <v>29</v>
      </c>
      <c r="J81" s="504">
        <v>1422</v>
      </c>
      <c r="K81" s="505">
        <v>0</v>
      </c>
      <c r="L81" s="506">
        <v>4.59</v>
      </c>
      <c r="M81" s="506">
        <v>10496.21</v>
      </c>
      <c r="N81" s="506">
        <v>0</v>
      </c>
      <c r="O81" s="507">
        <v>29</v>
      </c>
      <c r="P81" s="507">
        <v>0</v>
      </c>
      <c r="Q81" s="506"/>
      <c r="R81" s="506"/>
    </row>
    <row r="82" spans="1:53" s="269" customFormat="1" x14ac:dyDescent="0.2">
      <c r="B82" s="500" t="s">
        <v>214</v>
      </c>
      <c r="C82" s="500" t="s">
        <v>15</v>
      </c>
      <c r="D82" s="500" t="s">
        <v>255</v>
      </c>
      <c r="E82" s="508" t="s">
        <v>256</v>
      </c>
      <c r="F82" s="502">
        <v>2019</v>
      </c>
      <c r="G82" s="500" t="s">
        <v>216</v>
      </c>
      <c r="H82" s="503">
        <v>1</v>
      </c>
      <c r="I82" s="503">
        <v>1</v>
      </c>
      <c r="J82" s="504">
        <v>220</v>
      </c>
      <c r="K82" s="505">
        <v>0</v>
      </c>
      <c r="L82" s="506">
        <v>1.2709999999999999</v>
      </c>
      <c r="M82" s="506">
        <v>1349.13</v>
      </c>
      <c r="N82" s="506">
        <v>0</v>
      </c>
      <c r="O82" s="507">
        <v>1</v>
      </c>
      <c r="P82" s="507">
        <v>0</v>
      </c>
      <c r="Q82" s="506"/>
      <c r="R82" s="506"/>
    </row>
    <row r="83" spans="1:53" s="269" customFormat="1" x14ac:dyDescent="0.2">
      <c r="B83" s="500" t="s">
        <v>214</v>
      </c>
      <c r="C83" s="500" t="s">
        <v>15</v>
      </c>
      <c r="D83" s="500" t="s">
        <v>255</v>
      </c>
      <c r="E83" s="508" t="s">
        <v>256</v>
      </c>
      <c r="F83" s="502">
        <v>2020</v>
      </c>
      <c r="G83" s="500" t="s">
        <v>218</v>
      </c>
      <c r="H83" s="503">
        <v>1</v>
      </c>
      <c r="I83" s="503">
        <v>1</v>
      </c>
      <c r="J83" s="504">
        <v>220</v>
      </c>
      <c r="K83" s="505">
        <v>0</v>
      </c>
      <c r="L83" s="506">
        <v>1.3280000000000001</v>
      </c>
      <c r="M83" s="506">
        <v>1356.86</v>
      </c>
      <c r="N83" s="506">
        <v>0</v>
      </c>
      <c r="O83" s="507">
        <v>1</v>
      </c>
      <c r="P83" s="507">
        <v>0</v>
      </c>
      <c r="Q83" s="506"/>
      <c r="R83" s="506"/>
    </row>
    <row r="84" spans="1:53" s="269" customFormat="1" ht="13.5" thickBot="1" x14ac:dyDescent="0.25">
      <c r="B84" s="500" t="s">
        <v>214</v>
      </c>
      <c r="C84" s="500" t="s">
        <v>15</v>
      </c>
      <c r="D84" s="500" t="s">
        <v>255</v>
      </c>
      <c r="E84" s="508" t="s">
        <v>256</v>
      </c>
      <c r="F84" s="502">
        <v>2020</v>
      </c>
      <c r="G84" s="500" t="s">
        <v>216</v>
      </c>
      <c r="H84" s="503">
        <v>8</v>
      </c>
      <c r="I84" s="503">
        <v>8</v>
      </c>
      <c r="J84" s="504">
        <v>2607.85</v>
      </c>
      <c r="K84" s="505">
        <v>0</v>
      </c>
      <c r="L84" s="506">
        <v>10.624000000000001</v>
      </c>
      <c r="M84" s="506">
        <v>20874.91</v>
      </c>
      <c r="N84" s="506">
        <v>0</v>
      </c>
      <c r="O84" s="507">
        <v>8</v>
      </c>
      <c r="P84" s="507">
        <v>0</v>
      </c>
      <c r="Q84" s="506"/>
      <c r="R84" s="506"/>
    </row>
    <row r="85" spans="1:53" s="51" customFormat="1" ht="15.75" thickBot="1" x14ac:dyDescent="0.25">
      <c r="A85" s="50"/>
      <c r="B85" s="76" t="s">
        <v>16</v>
      </c>
      <c r="C85" s="498"/>
      <c r="D85" s="498"/>
      <c r="E85" s="498"/>
      <c r="F85" s="499"/>
      <c r="G85" s="498"/>
      <c r="H85" s="46">
        <f t="shared" ref="H85:R85" si="1">SUMIF($C:$C,$B85,H:H)</f>
        <v>0</v>
      </c>
      <c r="I85" s="46">
        <f t="shared" si="1"/>
        <v>0</v>
      </c>
      <c r="J85" s="228">
        <f t="shared" si="1"/>
        <v>0</v>
      </c>
      <c r="K85" s="228">
        <f t="shared" si="1"/>
        <v>0</v>
      </c>
      <c r="L85" s="47">
        <f t="shared" si="1"/>
        <v>0</v>
      </c>
      <c r="M85" s="47">
        <f t="shared" si="1"/>
        <v>0</v>
      </c>
      <c r="N85" s="47">
        <f t="shared" si="1"/>
        <v>0</v>
      </c>
      <c r="O85" s="46">
        <f t="shared" si="1"/>
        <v>149</v>
      </c>
      <c r="P85" s="46">
        <f t="shared" si="1"/>
        <v>61</v>
      </c>
      <c r="Q85" s="47">
        <f t="shared" si="1"/>
        <v>0</v>
      </c>
      <c r="R85" s="47">
        <f t="shared" si="1"/>
        <v>0</v>
      </c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</row>
    <row r="86" spans="1:53" s="269" customFormat="1" x14ac:dyDescent="0.2">
      <c r="B86" s="500" t="s">
        <v>214</v>
      </c>
      <c r="C86" s="500" t="s">
        <v>16</v>
      </c>
      <c r="D86" s="500" t="s">
        <v>257</v>
      </c>
      <c r="E86" s="501"/>
      <c r="F86" s="502">
        <v>2020</v>
      </c>
      <c r="G86" s="500" t="s">
        <v>218</v>
      </c>
      <c r="H86" s="503"/>
      <c r="I86" s="503"/>
      <c r="J86" s="504"/>
      <c r="K86" s="505"/>
      <c r="L86" s="506"/>
      <c r="M86" s="506"/>
      <c r="N86" s="506"/>
      <c r="O86" s="507">
        <v>49</v>
      </c>
      <c r="P86" s="507">
        <v>49</v>
      </c>
      <c r="Q86" s="506"/>
      <c r="R86" s="506"/>
    </row>
    <row r="87" spans="1:53" s="269" customFormat="1" x14ac:dyDescent="0.2">
      <c r="B87" s="500" t="s">
        <v>214</v>
      </c>
      <c r="C87" s="500" t="s">
        <v>16</v>
      </c>
      <c r="D87" s="500" t="s">
        <v>257</v>
      </c>
      <c r="E87" s="501"/>
      <c r="F87" s="502">
        <v>2020</v>
      </c>
      <c r="G87" s="500" t="s">
        <v>216</v>
      </c>
      <c r="H87" s="503"/>
      <c r="I87" s="503"/>
      <c r="J87" s="504"/>
      <c r="K87" s="505"/>
      <c r="L87" s="506"/>
      <c r="M87" s="506"/>
      <c r="N87" s="506"/>
      <c r="O87" s="507">
        <v>100</v>
      </c>
      <c r="P87" s="507">
        <v>0</v>
      </c>
      <c r="Q87" s="506"/>
      <c r="R87" s="506"/>
    </row>
    <row r="88" spans="1:53" s="269" customFormat="1" ht="13.5" thickBot="1" x14ac:dyDescent="0.25">
      <c r="B88" s="500" t="s">
        <v>214</v>
      </c>
      <c r="C88" s="500" t="s">
        <v>16</v>
      </c>
      <c r="D88" s="500" t="s">
        <v>257</v>
      </c>
      <c r="E88" s="501"/>
      <c r="F88" s="502">
        <v>2020</v>
      </c>
      <c r="G88" s="500" t="s">
        <v>224</v>
      </c>
      <c r="H88" s="503"/>
      <c r="I88" s="503"/>
      <c r="J88" s="504"/>
      <c r="K88" s="505"/>
      <c r="L88" s="506"/>
      <c r="M88" s="506"/>
      <c r="N88" s="506"/>
      <c r="O88" s="507">
        <v>0</v>
      </c>
      <c r="P88" s="507">
        <v>12</v>
      </c>
      <c r="Q88" s="506"/>
      <c r="R88" s="506"/>
    </row>
    <row r="89" spans="1:53" s="51" customFormat="1" ht="15.75" thickBot="1" x14ac:dyDescent="0.25">
      <c r="A89" s="50"/>
      <c r="B89" s="76" t="s">
        <v>17</v>
      </c>
      <c r="C89" s="498"/>
      <c r="D89" s="498"/>
      <c r="E89" s="498"/>
      <c r="F89" s="499"/>
      <c r="G89" s="498"/>
      <c r="H89" s="46">
        <f t="shared" ref="H89:R89" si="2">SUMIF($C:$C,$B89,H:H)</f>
        <v>607397.49999982538</v>
      </c>
      <c r="I89" s="46">
        <f t="shared" si="2"/>
        <v>607397.49999982538</v>
      </c>
      <c r="J89" s="228">
        <f t="shared" si="2"/>
        <v>870752.80999994883</v>
      </c>
      <c r="K89" s="228">
        <f t="shared" si="2"/>
        <v>0</v>
      </c>
      <c r="L89" s="47">
        <f t="shared" si="2"/>
        <v>2813.9046770000004</v>
      </c>
      <c r="M89" s="47">
        <f t="shared" si="2"/>
        <v>17808071.665798888</v>
      </c>
      <c r="N89" s="47">
        <f t="shared" si="2"/>
        <v>0</v>
      </c>
      <c r="O89" s="46">
        <f t="shared" si="2"/>
        <v>607397.49999982538</v>
      </c>
      <c r="P89" s="46">
        <f t="shared" si="2"/>
        <v>0</v>
      </c>
      <c r="Q89" s="47">
        <f t="shared" si="2"/>
        <v>0</v>
      </c>
      <c r="R89" s="47">
        <f t="shared" si="2"/>
        <v>0</v>
      </c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</row>
    <row r="90" spans="1:53" s="269" customFormat="1" ht="13.5" thickBot="1" x14ac:dyDescent="0.25">
      <c r="B90" s="500" t="s">
        <v>214</v>
      </c>
      <c r="C90" s="500" t="s">
        <v>17</v>
      </c>
      <c r="D90" s="500" t="s">
        <v>258</v>
      </c>
      <c r="E90" s="501"/>
      <c r="F90" s="502">
        <v>2020</v>
      </c>
      <c r="G90" s="500" t="s">
        <v>216</v>
      </c>
      <c r="H90" s="503">
        <f>O90</f>
        <v>607397.49999982538</v>
      </c>
      <c r="I90" s="503">
        <f>O90</f>
        <v>607397.49999982538</v>
      </c>
      <c r="J90" s="504">
        <v>870752.80999994883</v>
      </c>
      <c r="K90" s="505"/>
      <c r="L90" s="506">
        <v>2813.9046770000004</v>
      </c>
      <c r="M90" s="506">
        <v>17808071.665798888</v>
      </c>
      <c r="N90" s="506">
        <v>0</v>
      </c>
      <c r="O90" s="507">
        <v>607397.49999982538</v>
      </c>
      <c r="P90" s="507">
        <v>0</v>
      </c>
      <c r="Q90" s="506"/>
      <c r="R90" s="506"/>
    </row>
    <row r="91" spans="1:53" s="51" customFormat="1" ht="15.75" thickBot="1" x14ac:dyDescent="0.25">
      <c r="A91" s="50"/>
      <c r="B91" s="76" t="s">
        <v>18</v>
      </c>
      <c r="C91" s="498"/>
      <c r="D91" s="498"/>
      <c r="E91" s="498"/>
      <c r="F91" s="499"/>
      <c r="G91" s="498"/>
      <c r="H91" s="46">
        <f t="shared" ref="H91:R91" si="3">SUMIF($C:$C,$B91,H:H)</f>
        <v>4314</v>
      </c>
      <c r="I91" s="46">
        <f t="shared" si="3"/>
        <v>4314</v>
      </c>
      <c r="J91" s="228">
        <f t="shared" si="3"/>
        <v>215700</v>
      </c>
      <c r="K91" s="228">
        <f t="shared" si="3"/>
        <v>0</v>
      </c>
      <c r="L91" s="47">
        <f t="shared" si="3"/>
        <v>548.00400000000002</v>
      </c>
      <c r="M91" s="47">
        <f t="shared" si="3"/>
        <v>3951290.1599999997</v>
      </c>
      <c r="N91" s="47">
        <f t="shared" si="3"/>
        <v>0</v>
      </c>
      <c r="O91" s="46">
        <f t="shared" si="3"/>
        <v>4314</v>
      </c>
      <c r="P91" s="46">
        <f t="shared" si="3"/>
        <v>0</v>
      </c>
      <c r="Q91" s="47">
        <f t="shared" si="3"/>
        <v>0</v>
      </c>
      <c r="R91" s="47">
        <f t="shared" si="3"/>
        <v>0</v>
      </c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</row>
    <row r="92" spans="1:53" s="269" customFormat="1" ht="13.5" thickBot="1" x14ac:dyDescent="0.25">
      <c r="B92" s="500" t="s">
        <v>214</v>
      </c>
      <c r="C92" s="500" t="s">
        <v>18</v>
      </c>
      <c r="D92" s="500" t="s">
        <v>259</v>
      </c>
      <c r="E92" s="501"/>
      <c r="F92" s="502">
        <v>2020</v>
      </c>
      <c r="G92" s="500" t="s">
        <v>216</v>
      </c>
      <c r="H92" s="503">
        <f>O92</f>
        <v>4314</v>
      </c>
      <c r="I92" s="503">
        <f>O92</f>
        <v>4314</v>
      </c>
      <c r="J92" s="504">
        <v>215700</v>
      </c>
      <c r="K92" s="505"/>
      <c r="L92" s="506">
        <v>548.00400000000002</v>
      </c>
      <c r="M92" s="506">
        <v>3951290.1599999997</v>
      </c>
      <c r="N92" s="506">
        <v>0</v>
      </c>
      <c r="O92" s="507">
        <v>4314</v>
      </c>
      <c r="P92" s="507">
        <v>0</v>
      </c>
      <c r="Q92" s="506"/>
      <c r="R92" s="506"/>
    </row>
    <row r="93" spans="1:53" s="51" customFormat="1" ht="15.75" thickBot="1" x14ac:dyDescent="0.25">
      <c r="A93" s="50"/>
      <c r="B93" s="76" t="s">
        <v>19</v>
      </c>
      <c r="C93" s="498"/>
      <c r="D93" s="498"/>
      <c r="E93" s="498"/>
      <c r="F93" s="499"/>
      <c r="G93" s="498"/>
      <c r="H93" s="46">
        <f t="shared" ref="H93:R93" si="4">SUMIF($C:$C,$B93,H:H)</f>
        <v>181607</v>
      </c>
      <c r="I93" s="46">
        <f t="shared" si="4"/>
        <v>0</v>
      </c>
      <c r="J93" s="228">
        <f t="shared" si="4"/>
        <v>0</v>
      </c>
      <c r="K93" s="228">
        <f t="shared" si="4"/>
        <v>0</v>
      </c>
      <c r="L93" s="47">
        <f t="shared" si="4"/>
        <v>0</v>
      </c>
      <c r="M93" s="47">
        <f t="shared" si="4"/>
        <v>15284005</v>
      </c>
      <c r="N93" s="47">
        <f t="shared" si="4"/>
        <v>48457</v>
      </c>
      <c r="O93" s="46">
        <f t="shared" si="4"/>
        <v>181607</v>
      </c>
      <c r="P93" s="46">
        <f t="shared" si="4"/>
        <v>44602</v>
      </c>
      <c r="Q93" s="47">
        <f t="shared" si="4"/>
        <v>0</v>
      </c>
      <c r="R93" s="47">
        <f t="shared" si="4"/>
        <v>0</v>
      </c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</row>
    <row r="94" spans="1:53" s="269" customFormat="1" ht="13.5" thickBot="1" x14ac:dyDescent="0.25">
      <c r="B94" s="500" t="s">
        <v>214</v>
      </c>
      <c r="C94" s="500" t="s">
        <v>19</v>
      </c>
      <c r="D94" s="500" t="s">
        <v>260</v>
      </c>
      <c r="E94" s="501"/>
      <c r="F94" s="502">
        <v>2020</v>
      </c>
      <c r="G94" s="500"/>
      <c r="H94" s="503">
        <f>MAX(O94:P94)</f>
        <v>181607</v>
      </c>
      <c r="I94" s="503"/>
      <c r="J94" s="504"/>
      <c r="K94" s="505"/>
      <c r="L94" s="506"/>
      <c r="M94" s="506">
        <v>15284005</v>
      </c>
      <c r="N94" s="506">
        <v>48457</v>
      </c>
      <c r="O94" s="507">
        <v>181607</v>
      </c>
      <c r="P94" s="507">
        <v>44602</v>
      </c>
      <c r="Q94" s="506"/>
      <c r="R94" s="506"/>
    </row>
    <row r="95" spans="1:53" s="51" customFormat="1" ht="15.75" thickBot="1" x14ac:dyDescent="0.25">
      <c r="A95" s="50"/>
      <c r="B95" s="76" t="s">
        <v>20</v>
      </c>
      <c r="C95" s="498"/>
      <c r="D95" s="498"/>
      <c r="E95" s="498"/>
      <c r="F95" s="499"/>
      <c r="G95" s="498"/>
      <c r="H95" s="46">
        <f t="shared" ref="H95:R95" si="5">SUMIF($C:$C,$B95,H:H)</f>
        <v>2161</v>
      </c>
      <c r="I95" s="46">
        <f t="shared" si="5"/>
        <v>0</v>
      </c>
      <c r="J95" s="228">
        <f t="shared" si="5"/>
        <v>0</v>
      </c>
      <c r="K95" s="228">
        <f t="shared" si="5"/>
        <v>0</v>
      </c>
      <c r="L95" s="47">
        <f t="shared" si="5"/>
        <v>35</v>
      </c>
      <c r="M95" s="47">
        <f t="shared" si="5"/>
        <v>120501</v>
      </c>
      <c r="N95" s="47">
        <f t="shared" si="5"/>
        <v>27569</v>
      </c>
      <c r="O95" s="46">
        <f t="shared" si="5"/>
        <v>1216</v>
      </c>
      <c r="P95" s="46">
        <f t="shared" si="5"/>
        <v>945</v>
      </c>
      <c r="Q95" s="47">
        <f t="shared" si="5"/>
        <v>0</v>
      </c>
      <c r="R95" s="47">
        <f t="shared" si="5"/>
        <v>0</v>
      </c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</row>
    <row r="96" spans="1:53" s="269" customFormat="1" x14ac:dyDescent="0.2">
      <c r="B96" s="500" t="s">
        <v>214</v>
      </c>
      <c r="C96" s="500" t="s">
        <v>20</v>
      </c>
      <c r="D96" s="500" t="s">
        <v>261</v>
      </c>
      <c r="E96" s="501"/>
      <c r="F96" s="502">
        <v>2020</v>
      </c>
      <c r="G96" s="500" t="s">
        <v>216</v>
      </c>
      <c r="H96" s="503">
        <f>O96</f>
        <v>1216</v>
      </c>
      <c r="I96" s="503"/>
      <c r="J96" s="504"/>
      <c r="K96" s="505"/>
      <c r="L96" s="506">
        <v>35</v>
      </c>
      <c r="M96" s="506">
        <v>120501</v>
      </c>
      <c r="N96" s="506"/>
      <c r="O96" s="507">
        <f>216+99+152+44+53+46+154+24+8+174+3+1+6+1+59+7+9+138+21+1</f>
        <v>1216</v>
      </c>
      <c r="P96" s="507">
        <v>0</v>
      </c>
      <c r="Q96" s="506"/>
      <c r="R96" s="506"/>
    </row>
    <row r="97" spans="1:53" s="269" customFormat="1" ht="13.5" thickBot="1" x14ac:dyDescent="0.25">
      <c r="B97" s="500" t="s">
        <v>214</v>
      </c>
      <c r="C97" s="500" t="s">
        <v>20</v>
      </c>
      <c r="D97" s="500" t="s">
        <v>261</v>
      </c>
      <c r="E97" s="501"/>
      <c r="F97" s="502">
        <v>2020</v>
      </c>
      <c r="G97" s="500" t="s">
        <v>224</v>
      </c>
      <c r="H97" s="503">
        <f>P97</f>
        <v>945</v>
      </c>
      <c r="I97" s="503"/>
      <c r="J97" s="504"/>
      <c r="K97" s="505"/>
      <c r="L97" s="506"/>
      <c r="M97" s="506"/>
      <c r="N97" s="506">
        <v>27569</v>
      </c>
      <c r="O97" s="507">
        <v>0</v>
      </c>
      <c r="P97" s="507">
        <f>134+78+99+42+40+33+125+46+43+134+79+7+1+74+6+4</f>
        <v>945</v>
      </c>
      <c r="Q97" s="506"/>
      <c r="R97" s="506"/>
    </row>
    <row r="98" spans="1:53" s="51" customFormat="1" ht="15.75" thickBot="1" x14ac:dyDescent="0.25">
      <c r="A98" s="50"/>
      <c r="B98" s="76" t="s">
        <v>21</v>
      </c>
      <c r="C98" s="498"/>
      <c r="D98" s="498"/>
      <c r="E98" s="498"/>
      <c r="F98" s="499"/>
      <c r="G98" s="498"/>
      <c r="H98" s="46">
        <f t="shared" ref="H98:R98" si="6">SUMIF($C:$C,$B98,H:H)</f>
        <v>1545</v>
      </c>
      <c r="I98" s="46">
        <f t="shared" si="6"/>
        <v>1669</v>
      </c>
      <c r="J98" s="228">
        <f t="shared" si="6"/>
        <v>0</v>
      </c>
      <c r="K98" s="228">
        <f t="shared" si="6"/>
        <v>0</v>
      </c>
      <c r="L98" s="47">
        <f t="shared" si="6"/>
        <v>16.466000000000001</v>
      </c>
      <c r="M98" s="47">
        <f t="shared" si="6"/>
        <v>221101.89300000001</v>
      </c>
      <c r="N98" s="47">
        <f t="shared" si="6"/>
        <v>966</v>
      </c>
      <c r="O98" s="46">
        <f t="shared" si="6"/>
        <v>1416</v>
      </c>
      <c r="P98" s="46">
        <f t="shared" si="6"/>
        <v>153</v>
      </c>
      <c r="Q98" s="47">
        <f t="shared" si="6"/>
        <v>13448</v>
      </c>
      <c r="R98" s="47">
        <f t="shared" si="6"/>
        <v>-1378.71</v>
      </c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</row>
    <row r="99" spans="1:53" s="269" customFormat="1" ht="13.5" thickBot="1" x14ac:dyDescent="0.25">
      <c r="B99" s="500" t="s">
        <v>214</v>
      </c>
      <c r="C99" s="500" t="s">
        <v>21</v>
      </c>
      <c r="D99" s="500" t="s">
        <v>262</v>
      </c>
      <c r="E99" s="501"/>
      <c r="F99" s="502">
        <v>2020</v>
      </c>
      <c r="G99" s="500"/>
      <c r="H99" s="503">
        <v>1545</v>
      </c>
      <c r="I99" s="503">
        <f>1545+54+36+34</f>
        <v>1669</v>
      </c>
      <c r="J99" s="504"/>
      <c r="K99" s="505"/>
      <c r="L99" s="506">
        <f>14.39+1.153+0.703+0.22</f>
        <v>16.466000000000001</v>
      </c>
      <c r="M99" s="506">
        <f>201965+11516.632+2968+4652.261</f>
        <v>221101.89300000001</v>
      </c>
      <c r="N99" s="506">
        <v>966</v>
      </c>
      <c r="O99" s="507">
        <f>10+1403+3</f>
        <v>1416</v>
      </c>
      <c r="P99" s="507">
        <f>6+147</f>
        <v>153</v>
      </c>
      <c r="Q99" s="506">
        <v>13448</v>
      </c>
      <c r="R99" s="506">
        <v>-1378.71</v>
      </c>
    </row>
    <row r="100" spans="1:53" s="51" customFormat="1" ht="15.75" thickBot="1" x14ac:dyDescent="0.25">
      <c r="A100" s="50"/>
      <c r="B100" s="76" t="s">
        <v>22</v>
      </c>
      <c r="C100" s="498"/>
      <c r="D100" s="498"/>
      <c r="E100" s="498"/>
      <c r="F100" s="499"/>
      <c r="G100" s="498"/>
      <c r="H100" s="46">
        <f t="shared" ref="H100:R100" si="7">SUMIF($C:$C,$B100,H:H)</f>
        <v>11676</v>
      </c>
      <c r="I100" s="46">
        <f t="shared" si="7"/>
        <v>11676</v>
      </c>
      <c r="J100" s="228">
        <f t="shared" si="7"/>
        <v>0</v>
      </c>
      <c r="K100" s="228">
        <f t="shared" si="7"/>
        <v>0</v>
      </c>
      <c r="L100" s="47">
        <f t="shared" si="7"/>
        <v>0</v>
      </c>
      <c r="M100" s="47">
        <f t="shared" si="7"/>
        <v>1599465</v>
      </c>
      <c r="N100" s="47">
        <f t="shared" si="7"/>
        <v>29273</v>
      </c>
      <c r="O100" s="46">
        <f t="shared" si="7"/>
        <v>11676</v>
      </c>
      <c r="P100" s="46">
        <f t="shared" si="7"/>
        <v>3600</v>
      </c>
      <c r="Q100" s="47">
        <f t="shared" si="7"/>
        <v>0</v>
      </c>
      <c r="R100" s="47">
        <f t="shared" si="7"/>
        <v>0</v>
      </c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</row>
    <row r="101" spans="1:53" s="269" customFormat="1" ht="13.5" thickBot="1" x14ac:dyDescent="0.25">
      <c r="B101" s="500" t="s">
        <v>214</v>
      </c>
      <c r="C101" s="500" t="s">
        <v>22</v>
      </c>
      <c r="D101" s="500" t="s">
        <v>263</v>
      </c>
      <c r="E101" s="501"/>
      <c r="F101" s="502">
        <v>2020</v>
      </c>
      <c r="G101" s="500"/>
      <c r="H101" s="503">
        <f>I101</f>
        <v>11676</v>
      </c>
      <c r="I101" s="503">
        <v>11676</v>
      </c>
      <c r="J101" s="504"/>
      <c r="K101" s="505"/>
      <c r="L101" s="506"/>
      <c r="M101" s="506">
        <v>1599465</v>
      </c>
      <c r="N101" s="506">
        <v>29273</v>
      </c>
      <c r="O101" s="507">
        <v>11676</v>
      </c>
      <c r="P101" s="507">
        <v>3600</v>
      </c>
      <c r="Q101" s="506"/>
      <c r="R101" s="506"/>
    </row>
    <row r="102" spans="1:53" s="51" customFormat="1" ht="15.75" thickBot="1" x14ac:dyDescent="0.25">
      <c r="A102" s="50"/>
      <c r="B102" s="76" t="s">
        <v>25</v>
      </c>
      <c r="C102" s="498"/>
      <c r="D102" s="498"/>
      <c r="E102" s="498"/>
      <c r="F102" s="499"/>
      <c r="G102" s="498"/>
      <c r="H102" s="46">
        <f t="shared" ref="H102:R102" si="8">SUMIF($C:$C,$B102,H:H)</f>
        <v>119752</v>
      </c>
      <c r="I102" s="46">
        <f t="shared" si="8"/>
        <v>119752</v>
      </c>
      <c r="J102" s="228">
        <f t="shared" si="8"/>
        <v>2079597.2499999993</v>
      </c>
      <c r="K102" s="228">
        <f t="shared" si="8"/>
        <v>0</v>
      </c>
      <c r="L102" s="47">
        <f t="shared" si="8"/>
        <v>5511.5679999999984</v>
      </c>
      <c r="M102" s="47">
        <f t="shared" si="8"/>
        <v>23575351.130000003</v>
      </c>
      <c r="N102" s="47">
        <f t="shared" si="8"/>
        <v>32382.75</v>
      </c>
      <c r="O102" s="46">
        <f t="shared" si="8"/>
        <v>119522</v>
      </c>
      <c r="P102" s="46">
        <f t="shared" si="8"/>
        <v>230</v>
      </c>
      <c r="Q102" s="47">
        <f t="shared" si="8"/>
        <v>0</v>
      </c>
      <c r="R102" s="47">
        <f t="shared" si="8"/>
        <v>-68622.2</v>
      </c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</row>
    <row r="103" spans="1:53" s="269" customFormat="1" x14ac:dyDescent="0.2">
      <c r="B103" s="500" t="s">
        <v>264</v>
      </c>
      <c r="C103" s="500" t="s">
        <v>25</v>
      </c>
      <c r="D103" s="500" t="s">
        <v>265</v>
      </c>
      <c r="E103" s="501" t="s">
        <v>54</v>
      </c>
      <c r="F103" s="502">
        <v>2019</v>
      </c>
      <c r="G103" s="500" t="s">
        <v>216</v>
      </c>
      <c r="H103" s="503">
        <v>2</v>
      </c>
      <c r="I103" s="503">
        <v>2</v>
      </c>
      <c r="J103" s="504">
        <v>300</v>
      </c>
      <c r="K103" s="505">
        <v>0</v>
      </c>
      <c r="L103" s="506">
        <v>0</v>
      </c>
      <c r="M103" s="506">
        <v>6970.98</v>
      </c>
      <c r="N103" s="506">
        <v>0</v>
      </c>
      <c r="O103" s="507">
        <v>2</v>
      </c>
      <c r="P103" s="507">
        <v>0</v>
      </c>
      <c r="Q103" s="506"/>
      <c r="R103" s="506"/>
    </row>
    <row r="104" spans="1:53" s="269" customFormat="1" x14ac:dyDescent="0.2">
      <c r="B104" s="500" t="s">
        <v>264</v>
      </c>
      <c r="C104" s="500" t="s">
        <v>25</v>
      </c>
      <c r="D104" s="500" t="s">
        <v>266</v>
      </c>
      <c r="E104" s="501" t="s">
        <v>54</v>
      </c>
      <c r="F104" s="502">
        <v>2019</v>
      </c>
      <c r="G104" s="500" t="s">
        <v>216</v>
      </c>
      <c r="H104" s="503">
        <v>6</v>
      </c>
      <c r="I104" s="503">
        <v>6</v>
      </c>
      <c r="J104" s="504">
        <v>1200</v>
      </c>
      <c r="K104" s="505">
        <v>0</v>
      </c>
      <c r="L104" s="506">
        <v>1.7230000000000001</v>
      </c>
      <c r="M104" s="506">
        <v>19003.560000000001</v>
      </c>
      <c r="N104" s="506">
        <v>0</v>
      </c>
      <c r="O104" s="507">
        <v>6</v>
      </c>
      <c r="P104" s="507">
        <v>0</v>
      </c>
      <c r="Q104" s="506"/>
      <c r="R104" s="506"/>
    </row>
    <row r="105" spans="1:53" s="269" customFormat="1" x14ac:dyDescent="0.2">
      <c r="B105" s="500" t="s">
        <v>264</v>
      </c>
      <c r="C105" s="500" t="s">
        <v>25</v>
      </c>
      <c r="D105" s="500" t="s">
        <v>266</v>
      </c>
      <c r="E105" s="501" t="s">
        <v>54</v>
      </c>
      <c r="F105" s="502">
        <v>2020</v>
      </c>
      <c r="G105" s="500" t="s">
        <v>218</v>
      </c>
      <c r="H105" s="503">
        <v>3</v>
      </c>
      <c r="I105" s="503">
        <v>3</v>
      </c>
      <c r="J105" s="504">
        <v>600</v>
      </c>
      <c r="K105" s="505">
        <v>0</v>
      </c>
      <c r="L105" s="506">
        <v>0.96799999999999997</v>
      </c>
      <c r="M105" s="506">
        <v>10973.02</v>
      </c>
      <c r="N105" s="506">
        <v>0</v>
      </c>
      <c r="O105" s="507">
        <v>3</v>
      </c>
      <c r="P105" s="507">
        <v>0</v>
      </c>
      <c r="Q105" s="506"/>
      <c r="R105" s="506"/>
    </row>
    <row r="106" spans="1:53" s="269" customFormat="1" x14ac:dyDescent="0.2">
      <c r="B106" s="500" t="s">
        <v>264</v>
      </c>
      <c r="C106" s="500" t="s">
        <v>25</v>
      </c>
      <c r="D106" s="500" t="s">
        <v>266</v>
      </c>
      <c r="E106" s="501" t="s">
        <v>54</v>
      </c>
      <c r="F106" s="502">
        <v>2020</v>
      </c>
      <c r="G106" s="500" t="s">
        <v>216</v>
      </c>
      <c r="H106" s="503">
        <v>12</v>
      </c>
      <c r="I106" s="503">
        <v>12</v>
      </c>
      <c r="J106" s="504">
        <v>2400</v>
      </c>
      <c r="K106" s="505">
        <v>0</v>
      </c>
      <c r="L106" s="506">
        <v>4.9909999999999997</v>
      </c>
      <c r="M106" s="506">
        <v>44643.040000000001</v>
      </c>
      <c r="N106" s="506">
        <v>0</v>
      </c>
      <c r="O106" s="507">
        <v>12</v>
      </c>
      <c r="P106" s="507">
        <v>0</v>
      </c>
      <c r="Q106" s="506"/>
      <c r="R106" s="506"/>
    </row>
    <row r="107" spans="1:53" s="269" customFormat="1" x14ac:dyDescent="0.2">
      <c r="B107" s="500" t="s">
        <v>264</v>
      </c>
      <c r="C107" s="500" t="s">
        <v>25</v>
      </c>
      <c r="D107" s="500" t="s">
        <v>267</v>
      </c>
      <c r="E107" s="501" t="s">
        <v>54</v>
      </c>
      <c r="F107" s="502">
        <v>2019</v>
      </c>
      <c r="G107" s="500" t="s">
        <v>216</v>
      </c>
      <c r="H107" s="503">
        <v>1</v>
      </c>
      <c r="I107" s="503">
        <v>1</v>
      </c>
      <c r="J107" s="504">
        <v>300</v>
      </c>
      <c r="K107" s="505">
        <v>0</v>
      </c>
      <c r="L107" s="506">
        <v>0.83699999999999997</v>
      </c>
      <c r="M107" s="506">
        <v>7337.86</v>
      </c>
      <c r="N107" s="506">
        <v>0</v>
      </c>
      <c r="O107" s="507">
        <v>1</v>
      </c>
      <c r="P107" s="507">
        <v>0</v>
      </c>
      <c r="Q107" s="506"/>
      <c r="R107" s="506"/>
    </row>
    <row r="108" spans="1:53" s="269" customFormat="1" x14ac:dyDescent="0.2">
      <c r="B108" s="500" t="s">
        <v>264</v>
      </c>
      <c r="C108" s="500" t="s">
        <v>25</v>
      </c>
      <c r="D108" s="500" t="s">
        <v>267</v>
      </c>
      <c r="E108" s="501" t="s">
        <v>54</v>
      </c>
      <c r="F108" s="502">
        <v>2020</v>
      </c>
      <c r="G108" s="500" t="s">
        <v>216</v>
      </c>
      <c r="H108" s="503">
        <v>1</v>
      </c>
      <c r="I108" s="503">
        <v>1</v>
      </c>
      <c r="J108" s="504">
        <v>300</v>
      </c>
      <c r="K108" s="505">
        <v>0</v>
      </c>
      <c r="L108" s="506">
        <v>0.314</v>
      </c>
      <c r="M108" s="506">
        <v>2752.68</v>
      </c>
      <c r="N108" s="506">
        <v>0</v>
      </c>
      <c r="O108" s="507">
        <v>1</v>
      </c>
      <c r="P108" s="507">
        <v>0</v>
      </c>
      <c r="Q108" s="506"/>
      <c r="R108" s="506"/>
    </row>
    <row r="109" spans="1:53" s="269" customFormat="1" x14ac:dyDescent="0.2">
      <c r="B109" s="500" t="s">
        <v>264</v>
      </c>
      <c r="C109" s="500" t="s">
        <v>25</v>
      </c>
      <c r="D109" s="500" t="s">
        <v>268</v>
      </c>
      <c r="E109" s="501" t="s">
        <v>54</v>
      </c>
      <c r="F109" s="502">
        <v>2019</v>
      </c>
      <c r="G109" s="500" t="s">
        <v>218</v>
      </c>
      <c r="H109" s="503">
        <v>14</v>
      </c>
      <c r="I109" s="503">
        <v>14</v>
      </c>
      <c r="J109" s="504">
        <v>331.53000000000003</v>
      </c>
      <c r="K109" s="505">
        <v>0</v>
      </c>
      <c r="L109" s="506">
        <v>6.088000000000001</v>
      </c>
      <c r="M109" s="506">
        <v>11178.73</v>
      </c>
      <c r="N109" s="506">
        <v>0</v>
      </c>
      <c r="O109" s="507">
        <v>14</v>
      </c>
      <c r="P109" s="507">
        <v>0</v>
      </c>
      <c r="Q109" s="506"/>
      <c r="R109" s="506"/>
    </row>
    <row r="110" spans="1:53" s="269" customFormat="1" x14ac:dyDescent="0.2">
      <c r="B110" s="500" t="s">
        <v>264</v>
      </c>
      <c r="C110" s="500" t="s">
        <v>25</v>
      </c>
      <c r="D110" s="500" t="s">
        <v>268</v>
      </c>
      <c r="E110" s="501" t="s">
        <v>54</v>
      </c>
      <c r="F110" s="502">
        <v>2019</v>
      </c>
      <c r="G110" s="500" t="s">
        <v>216</v>
      </c>
      <c r="H110" s="503">
        <v>232</v>
      </c>
      <c r="I110" s="503">
        <v>232</v>
      </c>
      <c r="J110" s="504">
        <v>18118.759999999995</v>
      </c>
      <c r="K110" s="505">
        <v>0</v>
      </c>
      <c r="L110" s="506">
        <v>163.25199999999995</v>
      </c>
      <c r="M110" s="506">
        <v>253219.40000000008</v>
      </c>
      <c r="N110" s="506">
        <v>0</v>
      </c>
      <c r="O110" s="507">
        <v>232</v>
      </c>
      <c r="P110" s="507">
        <v>0</v>
      </c>
      <c r="Q110" s="506"/>
      <c r="R110" s="506"/>
    </row>
    <row r="111" spans="1:53" s="269" customFormat="1" x14ac:dyDescent="0.2">
      <c r="B111" s="500" t="s">
        <v>264</v>
      </c>
      <c r="C111" s="500" t="s">
        <v>25</v>
      </c>
      <c r="D111" s="500" t="s">
        <v>268</v>
      </c>
      <c r="E111" s="501" t="s">
        <v>54</v>
      </c>
      <c r="F111" s="502">
        <v>2020</v>
      </c>
      <c r="G111" s="500" t="s">
        <v>218</v>
      </c>
      <c r="H111" s="503">
        <v>102</v>
      </c>
      <c r="I111" s="503">
        <v>102</v>
      </c>
      <c r="J111" s="504">
        <v>3274.09</v>
      </c>
      <c r="K111" s="505">
        <v>0</v>
      </c>
      <c r="L111" s="506">
        <v>33.080999999999982</v>
      </c>
      <c r="M111" s="506">
        <v>32852.970000000016</v>
      </c>
      <c r="N111" s="506">
        <v>0</v>
      </c>
      <c r="O111" s="507">
        <v>102</v>
      </c>
      <c r="P111" s="507">
        <v>0</v>
      </c>
      <c r="Q111" s="506"/>
      <c r="R111" s="506"/>
    </row>
    <row r="112" spans="1:53" s="269" customFormat="1" x14ac:dyDescent="0.2">
      <c r="B112" s="500" t="s">
        <v>264</v>
      </c>
      <c r="C112" s="500" t="s">
        <v>25</v>
      </c>
      <c r="D112" s="500" t="s">
        <v>268</v>
      </c>
      <c r="E112" s="501" t="s">
        <v>54</v>
      </c>
      <c r="F112" s="502">
        <v>2020</v>
      </c>
      <c r="G112" s="500" t="s">
        <v>216</v>
      </c>
      <c r="H112" s="503">
        <v>105</v>
      </c>
      <c r="I112" s="503">
        <v>105</v>
      </c>
      <c r="J112" s="504">
        <v>4040.6400000000003</v>
      </c>
      <c r="K112" s="505">
        <v>0</v>
      </c>
      <c r="L112" s="506">
        <v>40.015999999999998</v>
      </c>
      <c r="M112" s="506">
        <v>39671.170000000006</v>
      </c>
      <c r="N112" s="506">
        <v>0</v>
      </c>
      <c r="O112" s="507">
        <v>105</v>
      </c>
      <c r="P112" s="507">
        <v>0</v>
      </c>
      <c r="Q112" s="506"/>
      <c r="R112" s="506"/>
    </row>
    <row r="113" spans="2:18" s="269" customFormat="1" x14ac:dyDescent="0.2">
      <c r="B113" s="500" t="s">
        <v>264</v>
      </c>
      <c r="C113" s="500" t="s">
        <v>25</v>
      </c>
      <c r="D113" s="500" t="s">
        <v>269</v>
      </c>
      <c r="E113" s="501" t="s">
        <v>54</v>
      </c>
      <c r="F113" s="502">
        <v>2019</v>
      </c>
      <c r="G113" s="500" t="s">
        <v>218</v>
      </c>
      <c r="H113" s="503">
        <v>92</v>
      </c>
      <c r="I113" s="503">
        <v>92</v>
      </c>
      <c r="J113" s="504">
        <v>1772.9599999999984</v>
      </c>
      <c r="K113" s="505">
        <v>0</v>
      </c>
      <c r="L113" s="506">
        <v>10.801000000000004</v>
      </c>
      <c r="M113" s="506">
        <v>98149.3</v>
      </c>
      <c r="N113" s="506">
        <v>0</v>
      </c>
      <c r="O113" s="507">
        <v>92</v>
      </c>
      <c r="P113" s="507">
        <v>0</v>
      </c>
      <c r="Q113" s="506"/>
      <c r="R113" s="506"/>
    </row>
    <row r="114" spans="2:18" s="269" customFormat="1" x14ac:dyDescent="0.2">
      <c r="B114" s="500" t="s">
        <v>264</v>
      </c>
      <c r="C114" s="500" t="s">
        <v>25</v>
      </c>
      <c r="D114" s="500" t="s">
        <v>269</v>
      </c>
      <c r="E114" s="501" t="s">
        <v>54</v>
      </c>
      <c r="F114" s="502">
        <v>2019</v>
      </c>
      <c r="G114" s="500" t="s">
        <v>216</v>
      </c>
      <c r="H114" s="503">
        <v>614</v>
      </c>
      <c r="I114" s="503">
        <v>614</v>
      </c>
      <c r="J114" s="504">
        <v>9606.5599999999795</v>
      </c>
      <c r="K114" s="505">
        <v>0</v>
      </c>
      <c r="L114" s="506">
        <v>68.763999999999839</v>
      </c>
      <c r="M114" s="506">
        <v>624855.23999999929</v>
      </c>
      <c r="N114" s="506">
        <v>0</v>
      </c>
      <c r="O114" s="507">
        <v>614</v>
      </c>
      <c r="P114" s="507">
        <v>0</v>
      </c>
      <c r="Q114" s="506"/>
      <c r="R114" s="506"/>
    </row>
    <row r="115" spans="2:18" s="269" customFormat="1" x14ac:dyDescent="0.2">
      <c r="B115" s="500" t="s">
        <v>264</v>
      </c>
      <c r="C115" s="500" t="s">
        <v>25</v>
      </c>
      <c r="D115" s="500" t="s">
        <v>269</v>
      </c>
      <c r="E115" s="501" t="s">
        <v>54</v>
      </c>
      <c r="F115" s="502">
        <v>2020</v>
      </c>
      <c r="G115" s="500" t="s">
        <v>218</v>
      </c>
      <c r="H115" s="503">
        <v>2</v>
      </c>
      <c r="I115" s="503">
        <v>2</v>
      </c>
      <c r="J115" s="504">
        <v>1193</v>
      </c>
      <c r="K115" s="505">
        <v>0</v>
      </c>
      <c r="L115" s="506">
        <v>3.0789999999999997</v>
      </c>
      <c r="M115" s="506">
        <v>27980.27</v>
      </c>
      <c r="N115" s="506">
        <v>0</v>
      </c>
      <c r="O115" s="507">
        <v>2</v>
      </c>
      <c r="P115" s="507">
        <v>0</v>
      </c>
      <c r="Q115" s="506"/>
      <c r="R115" s="506"/>
    </row>
    <row r="116" spans="2:18" s="269" customFormat="1" x14ac:dyDescent="0.2">
      <c r="B116" s="500" t="s">
        <v>264</v>
      </c>
      <c r="C116" s="500" t="s">
        <v>25</v>
      </c>
      <c r="D116" s="500" t="s">
        <v>269</v>
      </c>
      <c r="E116" s="501" t="s">
        <v>54</v>
      </c>
      <c r="F116" s="502">
        <v>2020</v>
      </c>
      <c r="G116" s="500" t="s">
        <v>216</v>
      </c>
      <c r="H116" s="503">
        <v>7</v>
      </c>
      <c r="I116" s="503">
        <v>7</v>
      </c>
      <c r="J116" s="504">
        <v>2665.5</v>
      </c>
      <c r="K116" s="505">
        <v>0</v>
      </c>
      <c r="L116" s="506">
        <v>8.2419999999999991</v>
      </c>
      <c r="M116" s="506">
        <v>74888.38</v>
      </c>
      <c r="N116" s="506">
        <v>0</v>
      </c>
      <c r="O116" s="507">
        <v>7</v>
      </c>
      <c r="P116" s="507">
        <v>0</v>
      </c>
      <c r="Q116" s="506"/>
      <c r="R116" s="506"/>
    </row>
    <row r="117" spans="2:18" s="269" customFormat="1" x14ac:dyDescent="0.2">
      <c r="B117" s="500" t="s">
        <v>264</v>
      </c>
      <c r="C117" s="500" t="s">
        <v>25</v>
      </c>
      <c r="D117" s="500" t="s">
        <v>270</v>
      </c>
      <c r="E117" s="501" t="s">
        <v>54</v>
      </c>
      <c r="F117" s="502">
        <v>2019</v>
      </c>
      <c r="G117" s="500" t="s">
        <v>216</v>
      </c>
      <c r="H117" s="503">
        <v>11</v>
      </c>
      <c r="I117" s="503">
        <v>11</v>
      </c>
      <c r="J117" s="504">
        <v>126.96000000000001</v>
      </c>
      <c r="K117" s="505">
        <v>0</v>
      </c>
      <c r="L117" s="506">
        <v>1.022</v>
      </c>
      <c r="M117" s="506">
        <v>9288.4400000000023</v>
      </c>
      <c r="N117" s="506">
        <v>0</v>
      </c>
      <c r="O117" s="507">
        <v>11</v>
      </c>
      <c r="P117" s="507">
        <v>0</v>
      </c>
      <c r="Q117" s="506"/>
      <c r="R117" s="506"/>
    </row>
    <row r="118" spans="2:18" s="269" customFormat="1" x14ac:dyDescent="0.2">
      <c r="B118" s="500" t="s">
        <v>264</v>
      </c>
      <c r="C118" s="500" t="s">
        <v>25</v>
      </c>
      <c r="D118" s="500" t="s">
        <v>271</v>
      </c>
      <c r="E118" s="508" t="s">
        <v>272</v>
      </c>
      <c r="F118" s="502">
        <v>2019</v>
      </c>
      <c r="G118" s="500" t="s">
        <v>218</v>
      </c>
      <c r="H118" s="503">
        <v>1</v>
      </c>
      <c r="I118" s="503">
        <v>1</v>
      </c>
      <c r="J118" s="504">
        <v>300</v>
      </c>
      <c r="K118" s="505">
        <v>0</v>
      </c>
      <c r="L118" s="506">
        <v>5.3999999999999999E-2</v>
      </c>
      <c r="M118" s="506">
        <v>1807.93</v>
      </c>
      <c r="N118" s="506">
        <v>0</v>
      </c>
      <c r="O118" s="507">
        <v>1</v>
      </c>
      <c r="P118" s="507">
        <v>0</v>
      </c>
      <c r="Q118" s="506"/>
      <c r="R118" s="506"/>
    </row>
    <row r="119" spans="2:18" s="269" customFormat="1" x14ac:dyDescent="0.2">
      <c r="B119" s="500" t="s">
        <v>264</v>
      </c>
      <c r="C119" s="500" t="s">
        <v>25</v>
      </c>
      <c r="D119" s="500" t="s">
        <v>271</v>
      </c>
      <c r="E119" s="508" t="s">
        <v>272</v>
      </c>
      <c r="F119" s="502">
        <v>2020</v>
      </c>
      <c r="G119" s="500" t="s">
        <v>218</v>
      </c>
      <c r="H119" s="503">
        <v>2</v>
      </c>
      <c r="I119" s="503">
        <v>2</v>
      </c>
      <c r="J119" s="504">
        <v>480</v>
      </c>
      <c r="K119" s="505">
        <v>0</v>
      </c>
      <c r="L119" s="506">
        <v>9.1999999999999998E-2</v>
      </c>
      <c r="M119" s="506">
        <v>2884.53</v>
      </c>
      <c r="N119" s="506">
        <v>0</v>
      </c>
      <c r="O119" s="507">
        <v>2</v>
      </c>
      <c r="P119" s="507">
        <v>0</v>
      </c>
      <c r="Q119" s="506"/>
      <c r="R119" s="506"/>
    </row>
    <row r="120" spans="2:18" s="269" customFormat="1" x14ac:dyDescent="0.2">
      <c r="B120" s="500" t="s">
        <v>264</v>
      </c>
      <c r="C120" s="500" t="s">
        <v>25</v>
      </c>
      <c r="D120" s="500" t="s">
        <v>273</v>
      </c>
      <c r="E120" s="508" t="s">
        <v>272</v>
      </c>
      <c r="F120" s="502">
        <v>2020</v>
      </c>
      <c r="G120" s="500" t="s">
        <v>216</v>
      </c>
      <c r="H120" s="503">
        <v>2</v>
      </c>
      <c r="I120" s="503">
        <v>2</v>
      </c>
      <c r="J120" s="504">
        <v>600</v>
      </c>
      <c r="K120" s="505">
        <v>0</v>
      </c>
      <c r="L120" s="506">
        <v>0.18</v>
      </c>
      <c r="M120" s="506">
        <v>870.45</v>
      </c>
      <c r="N120" s="506">
        <v>0</v>
      </c>
      <c r="O120" s="507">
        <v>2</v>
      </c>
      <c r="P120" s="507">
        <v>0</v>
      </c>
      <c r="Q120" s="506"/>
      <c r="R120" s="506"/>
    </row>
    <row r="121" spans="2:18" s="269" customFormat="1" x14ac:dyDescent="0.2">
      <c r="B121" s="500" t="s">
        <v>264</v>
      </c>
      <c r="C121" s="500" t="s">
        <v>25</v>
      </c>
      <c r="D121" s="500" t="s">
        <v>274</v>
      </c>
      <c r="E121" s="508" t="s">
        <v>272</v>
      </c>
      <c r="F121" s="502">
        <v>2019</v>
      </c>
      <c r="G121" s="500" t="s">
        <v>216</v>
      </c>
      <c r="H121" s="503">
        <v>1</v>
      </c>
      <c r="I121" s="503">
        <v>1</v>
      </c>
      <c r="J121" s="504">
        <v>500</v>
      </c>
      <c r="K121" s="505">
        <v>0</v>
      </c>
      <c r="L121" s="506">
        <v>0.128</v>
      </c>
      <c r="M121" s="506">
        <v>1725.31</v>
      </c>
      <c r="N121" s="506">
        <v>0</v>
      </c>
      <c r="O121" s="507">
        <v>1</v>
      </c>
      <c r="P121" s="507">
        <v>0</v>
      </c>
      <c r="Q121" s="506"/>
      <c r="R121" s="506"/>
    </row>
    <row r="122" spans="2:18" s="269" customFormat="1" x14ac:dyDescent="0.2">
      <c r="B122" s="500" t="s">
        <v>264</v>
      </c>
      <c r="C122" s="500" t="s">
        <v>25</v>
      </c>
      <c r="D122" s="500" t="s">
        <v>274</v>
      </c>
      <c r="E122" s="508" t="s">
        <v>272</v>
      </c>
      <c r="F122" s="502">
        <v>2020</v>
      </c>
      <c r="G122" s="500" t="s">
        <v>218</v>
      </c>
      <c r="H122" s="503">
        <v>1</v>
      </c>
      <c r="I122" s="503">
        <v>1</v>
      </c>
      <c r="J122" s="504">
        <v>500</v>
      </c>
      <c r="K122" s="505">
        <v>0</v>
      </c>
      <c r="L122" s="506">
        <v>0.157</v>
      </c>
      <c r="M122" s="506">
        <v>930.08</v>
      </c>
      <c r="N122" s="506">
        <v>0</v>
      </c>
      <c r="O122" s="507">
        <v>1</v>
      </c>
      <c r="P122" s="507">
        <v>0</v>
      </c>
      <c r="Q122" s="506"/>
      <c r="R122" s="506"/>
    </row>
    <row r="123" spans="2:18" s="269" customFormat="1" x14ac:dyDescent="0.2">
      <c r="B123" s="500" t="s">
        <v>264</v>
      </c>
      <c r="C123" s="500" t="s">
        <v>25</v>
      </c>
      <c r="D123" s="500" t="s">
        <v>274</v>
      </c>
      <c r="E123" s="508" t="s">
        <v>272</v>
      </c>
      <c r="F123" s="502">
        <v>2020</v>
      </c>
      <c r="G123" s="500" t="s">
        <v>216</v>
      </c>
      <c r="H123" s="503">
        <v>1</v>
      </c>
      <c r="I123" s="503">
        <v>1</v>
      </c>
      <c r="J123" s="504">
        <v>500</v>
      </c>
      <c r="K123" s="505">
        <v>0</v>
      </c>
      <c r="L123" s="506">
        <v>0.11700000000000001</v>
      </c>
      <c r="M123" s="506">
        <v>811.02</v>
      </c>
      <c r="N123" s="506">
        <v>0</v>
      </c>
      <c r="O123" s="507">
        <v>1</v>
      </c>
      <c r="P123" s="507">
        <v>0</v>
      </c>
      <c r="Q123" s="506"/>
      <c r="R123" s="506"/>
    </row>
    <row r="124" spans="2:18" s="269" customFormat="1" x14ac:dyDescent="0.2">
      <c r="B124" s="500" t="s">
        <v>264</v>
      </c>
      <c r="C124" s="500" t="s">
        <v>25</v>
      </c>
      <c r="D124" s="500" t="s">
        <v>275</v>
      </c>
      <c r="E124" s="508" t="s">
        <v>276</v>
      </c>
      <c r="F124" s="502">
        <v>2019</v>
      </c>
      <c r="G124" s="500" t="s">
        <v>218</v>
      </c>
      <c r="H124" s="503">
        <v>1</v>
      </c>
      <c r="I124" s="503">
        <v>1</v>
      </c>
      <c r="J124" s="504">
        <v>900</v>
      </c>
      <c r="K124" s="505">
        <v>0</v>
      </c>
      <c r="L124" s="506">
        <v>0</v>
      </c>
      <c r="M124" s="506">
        <v>0</v>
      </c>
      <c r="N124" s="506">
        <v>440.42</v>
      </c>
      <c r="O124" s="507">
        <v>0</v>
      </c>
      <c r="P124" s="507">
        <v>1</v>
      </c>
      <c r="Q124" s="506"/>
      <c r="R124" s="506"/>
    </row>
    <row r="125" spans="2:18" s="269" customFormat="1" x14ac:dyDescent="0.2">
      <c r="B125" s="500" t="s">
        <v>264</v>
      </c>
      <c r="C125" s="500" t="s">
        <v>25</v>
      </c>
      <c r="D125" s="500" t="s">
        <v>275</v>
      </c>
      <c r="E125" s="508" t="s">
        <v>276</v>
      </c>
      <c r="F125" s="502">
        <v>2020</v>
      </c>
      <c r="G125" s="500" t="s">
        <v>218</v>
      </c>
      <c r="H125" s="503">
        <v>6</v>
      </c>
      <c r="I125" s="503">
        <v>6</v>
      </c>
      <c r="J125" s="504">
        <v>5400</v>
      </c>
      <c r="K125" s="505">
        <v>0</v>
      </c>
      <c r="L125" s="506">
        <v>0</v>
      </c>
      <c r="M125" s="506">
        <v>0</v>
      </c>
      <c r="N125" s="506">
        <v>2110.48</v>
      </c>
      <c r="O125" s="507">
        <v>0</v>
      </c>
      <c r="P125" s="507">
        <v>6</v>
      </c>
      <c r="Q125" s="506"/>
      <c r="R125" s="506"/>
    </row>
    <row r="126" spans="2:18" s="269" customFormat="1" x14ac:dyDescent="0.2">
      <c r="B126" s="500" t="s">
        <v>264</v>
      </c>
      <c r="C126" s="500" t="s">
        <v>25</v>
      </c>
      <c r="D126" s="500" t="s">
        <v>277</v>
      </c>
      <c r="E126" s="508" t="s">
        <v>278</v>
      </c>
      <c r="F126" s="502">
        <v>2019</v>
      </c>
      <c r="G126" s="500" t="s">
        <v>218</v>
      </c>
      <c r="H126" s="503">
        <v>5</v>
      </c>
      <c r="I126" s="503">
        <v>5</v>
      </c>
      <c r="J126" s="504">
        <v>750</v>
      </c>
      <c r="K126" s="505">
        <v>0</v>
      </c>
      <c r="L126" s="506">
        <v>1.147</v>
      </c>
      <c r="M126" s="506">
        <v>1754.7900000000002</v>
      </c>
      <c r="N126" s="506">
        <v>0</v>
      </c>
      <c r="O126" s="507">
        <v>5</v>
      </c>
      <c r="P126" s="507">
        <v>0</v>
      </c>
      <c r="Q126" s="506"/>
      <c r="R126" s="506"/>
    </row>
    <row r="127" spans="2:18" s="269" customFormat="1" x14ac:dyDescent="0.2">
      <c r="B127" s="500" t="s">
        <v>264</v>
      </c>
      <c r="C127" s="500" t="s">
        <v>25</v>
      </c>
      <c r="D127" s="500" t="s">
        <v>277</v>
      </c>
      <c r="E127" s="508" t="s">
        <v>278</v>
      </c>
      <c r="F127" s="502">
        <v>2019</v>
      </c>
      <c r="G127" s="500" t="s">
        <v>216</v>
      </c>
      <c r="H127" s="503">
        <v>1</v>
      </c>
      <c r="I127" s="503">
        <v>1</v>
      </c>
      <c r="J127" s="504">
        <v>150</v>
      </c>
      <c r="K127" s="505">
        <v>0</v>
      </c>
      <c r="L127" s="506">
        <v>0.21099999999999999</v>
      </c>
      <c r="M127" s="506">
        <v>312.16000000000003</v>
      </c>
      <c r="N127" s="506">
        <v>0</v>
      </c>
      <c r="O127" s="507">
        <v>1</v>
      </c>
      <c r="P127" s="507">
        <v>0</v>
      </c>
      <c r="Q127" s="506"/>
      <c r="R127" s="506"/>
    </row>
    <row r="128" spans="2:18" s="269" customFormat="1" x14ac:dyDescent="0.2">
      <c r="B128" s="500" t="s">
        <v>264</v>
      </c>
      <c r="C128" s="500" t="s">
        <v>25</v>
      </c>
      <c r="D128" s="500" t="s">
        <v>277</v>
      </c>
      <c r="E128" s="508" t="s">
        <v>278</v>
      </c>
      <c r="F128" s="502">
        <v>2020</v>
      </c>
      <c r="G128" s="500" t="s">
        <v>218</v>
      </c>
      <c r="H128" s="503">
        <v>15</v>
      </c>
      <c r="I128" s="503">
        <v>15</v>
      </c>
      <c r="J128" s="504">
        <v>2250</v>
      </c>
      <c r="K128" s="505">
        <v>0</v>
      </c>
      <c r="L128" s="506">
        <v>4.0590000000000002</v>
      </c>
      <c r="M128" s="506">
        <v>5059.5499999999993</v>
      </c>
      <c r="N128" s="506">
        <v>0</v>
      </c>
      <c r="O128" s="507">
        <v>15</v>
      </c>
      <c r="P128" s="507">
        <v>0</v>
      </c>
      <c r="Q128" s="506"/>
      <c r="R128" s="506"/>
    </row>
    <row r="129" spans="2:18" s="269" customFormat="1" x14ac:dyDescent="0.2">
      <c r="B129" s="500" t="s">
        <v>264</v>
      </c>
      <c r="C129" s="500" t="s">
        <v>25</v>
      </c>
      <c r="D129" s="500" t="s">
        <v>277</v>
      </c>
      <c r="E129" s="508" t="s">
        <v>278</v>
      </c>
      <c r="F129" s="502">
        <v>2020</v>
      </c>
      <c r="G129" s="500" t="s">
        <v>216</v>
      </c>
      <c r="H129" s="503">
        <v>34</v>
      </c>
      <c r="I129" s="503">
        <v>34</v>
      </c>
      <c r="J129" s="504">
        <v>5100</v>
      </c>
      <c r="K129" s="505">
        <v>0</v>
      </c>
      <c r="L129" s="506">
        <v>8.3509999999999991</v>
      </c>
      <c r="M129" s="506">
        <v>10863.519999999999</v>
      </c>
      <c r="N129" s="506">
        <v>0</v>
      </c>
      <c r="O129" s="507">
        <v>34</v>
      </c>
      <c r="P129" s="507">
        <v>0</v>
      </c>
      <c r="Q129" s="506"/>
      <c r="R129" s="506"/>
    </row>
    <row r="130" spans="2:18" s="269" customFormat="1" x14ac:dyDescent="0.2">
      <c r="B130" s="500" t="s">
        <v>264</v>
      </c>
      <c r="C130" s="500" t="s">
        <v>25</v>
      </c>
      <c r="D130" s="500" t="s">
        <v>279</v>
      </c>
      <c r="E130" s="508" t="s">
        <v>278</v>
      </c>
      <c r="F130" s="502">
        <v>2019</v>
      </c>
      <c r="G130" s="500" t="s">
        <v>218</v>
      </c>
      <c r="H130" s="503">
        <v>2</v>
      </c>
      <c r="I130" s="503">
        <v>2</v>
      </c>
      <c r="J130" s="504">
        <v>600</v>
      </c>
      <c r="K130" s="505">
        <v>0</v>
      </c>
      <c r="L130" s="506">
        <v>0.42699999999999999</v>
      </c>
      <c r="M130" s="506">
        <v>683.56999999999994</v>
      </c>
      <c r="N130" s="506">
        <v>0</v>
      </c>
      <c r="O130" s="507">
        <v>2</v>
      </c>
      <c r="P130" s="507">
        <v>0</v>
      </c>
      <c r="Q130" s="506"/>
      <c r="R130" s="506"/>
    </row>
    <row r="131" spans="2:18" s="269" customFormat="1" x14ac:dyDescent="0.2">
      <c r="B131" s="500" t="s">
        <v>264</v>
      </c>
      <c r="C131" s="500" t="s">
        <v>25</v>
      </c>
      <c r="D131" s="500" t="s">
        <v>279</v>
      </c>
      <c r="E131" s="508" t="s">
        <v>278</v>
      </c>
      <c r="F131" s="502">
        <v>2019</v>
      </c>
      <c r="G131" s="500" t="s">
        <v>216</v>
      </c>
      <c r="H131" s="503">
        <v>13</v>
      </c>
      <c r="I131" s="503">
        <v>13</v>
      </c>
      <c r="J131" s="504">
        <v>3900</v>
      </c>
      <c r="K131" s="505">
        <v>0</v>
      </c>
      <c r="L131" s="506">
        <v>4.6179999999999994</v>
      </c>
      <c r="M131" s="506">
        <v>7190.52</v>
      </c>
      <c r="N131" s="506">
        <v>0</v>
      </c>
      <c r="O131" s="507">
        <v>13</v>
      </c>
      <c r="P131" s="507">
        <v>0</v>
      </c>
      <c r="Q131" s="506"/>
      <c r="R131" s="506"/>
    </row>
    <row r="132" spans="2:18" s="269" customFormat="1" x14ac:dyDescent="0.2">
      <c r="B132" s="500" t="s">
        <v>264</v>
      </c>
      <c r="C132" s="500" t="s">
        <v>25</v>
      </c>
      <c r="D132" s="500" t="s">
        <v>279</v>
      </c>
      <c r="E132" s="508" t="s">
        <v>278</v>
      </c>
      <c r="F132" s="502">
        <v>2020</v>
      </c>
      <c r="G132" s="500" t="s">
        <v>218</v>
      </c>
      <c r="H132" s="503">
        <v>31</v>
      </c>
      <c r="I132" s="503">
        <v>31</v>
      </c>
      <c r="J132" s="504">
        <v>9300</v>
      </c>
      <c r="K132" s="505">
        <v>0</v>
      </c>
      <c r="L132" s="506">
        <v>10.79</v>
      </c>
      <c r="M132" s="506">
        <v>14087.91</v>
      </c>
      <c r="N132" s="506">
        <v>0</v>
      </c>
      <c r="O132" s="507">
        <v>31</v>
      </c>
      <c r="P132" s="507">
        <v>0</v>
      </c>
      <c r="Q132" s="506"/>
      <c r="R132" s="506"/>
    </row>
    <row r="133" spans="2:18" s="269" customFormat="1" x14ac:dyDescent="0.2">
      <c r="B133" s="500" t="s">
        <v>264</v>
      </c>
      <c r="C133" s="500" t="s">
        <v>25</v>
      </c>
      <c r="D133" s="500" t="s">
        <v>279</v>
      </c>
      <c r="E133" s="508" t="s">
        <v>278</v>
      </c>
      <c r="F133" s="502">
        <v>2020</v>
      </c>
      <c r="G133" s="500" t="s">
        <v>216</v>
      </c>
      <c r="H133" s="503">
        <v>61</v>
      </c>
      <c r="I133" s="503">
        <v>61</v>
      </c>
      <c r="J133" s="504">
        <v>18300</v>
      </c>
      <c r="K133" s="505">
        <v>0</v>
      </c>
      <c r="L133" s="506">
        <v>22.136999999999997</v>
      </c>
      <c r="M133" s="506">
        <v>27473.880000000005</v>
      </c>
      <c r="N133" s="506">
        <v>0</v>
      </c>
      <c r="O133" s="507">
        <v>61</v>
      </c>
      <c r="P133" s="507">
        <v>0</v>
      </c>
      <c r="Q133" s="506"/>
      <c r="R133" s="506"/>
    </row>
    <row r="134" spans="2:18" s="269" customFormat="1" x14ac:dyDescent="0.2">
      <c r="B134" s="500" t="s">
        <v>264</v>
      </c>
      <c r="C134" s="500" t="s">
        <v>25</v>
      </c>
      <c r="D134" s="500" t="s">
        <v>280</v>
      </c>
      <c r="E134" s="508" t="s">
        <v>278</v>
      </c>
      <c r="F134" s="502">
        <v>2020</v>
      </c>
      <c r="G134" s="500" t="s">
        <v>216</v>
      </c>
      <c r="H134" s="503">
        <v>1</v>
      </c>
      <c r="I134" s="503">
        <v>1</v>
      </c>
      <c r="J134" s="504">
        <v>600</v>
      </c>
      <c r="K134" s="505">
        <v>0</v>
      </c>
      <c r="L134" s="506">
        <v>0.59899999999999998</v>
      </c>
      <c r="M134" s="506">
        <v>904.23</v>
      </c>
      <c r="N134" s="506">
        <v>0</v>
      </c>
      <c r="O134" s="507">
        <v>1</v>
      </c>
      <c r="P134" s="507">
        <v>0</v>
      </c>
      <c r="Q134" s="506"/>
      <c r="R134" s="506"/>
    </row>
    <row r="135" spans="2:18" s="269" customFormat="1" x14ac:dyDescent="0.2">
      <c r="B135" s="500" t="s">
        <v>264</v>
      </c>
      <c r="C135" s="500" t="s">
        <v>25</v>
      </c>
      <c r="D135" s="500" t="s">
        <v>281</v>
      </c>
      <c r="E135" s="508" t="s">
        <v>278</v>
      </c>
      <c r="F135" s="502">
        <v>2020</v>
      </c>
      <c r="G135" s="500" t="s">
        <v>218</v>
      </c>
      <c r="H135" s="503">
        <v>1</v>
      </c>
      <c r="I135" s="503">
        <v>1</v>
      </c>
      <c r="J135" s="504">
        <v>591.66999999999996</v>
      </c>
      <c r="K135" s="505">
        <v>0</v>
      </c>
      <c r="L135" s="506">
        <v>1.788</v>
      </c>
      <c r="M135" s="506">
        <v>4107.1899999999996</v>
      </c>
      <c r="N135" s="506">
        <v>0</v>
      </c>
      <c r="O135" s="507">
        <v>1</v>
      </c>
      <c r="P135" s="507">
        <v>0</v>
      </c>
      <c r="Q135" s="506"/>
      <c r="R135" s="506"/>
    </row>
    <row r="136" spans="2:18" s="269" customFormat="1" x14ac:dyDescent="0.2">
      <c r="B136" s="500" t="s">
        <v>264</v>
      </c>
      <c r="C136" s="500" t="s">
        <v>25</v>
      </c>
      <c r="D136" s="500" t="s">
        <v>281</v>
      </c>
      <c r="E136" s="508" t="s">
        <v>278</v>
      </c>
      <c r="F136" s="502">
        <v>2020</v>
      </c>
      <c r="G136" s="500" t="s">
        <v>216</v>
      </c>
      <c r="H136" s="503">
        <v>5</v>
      </c>
      <c r="I136" s="503">
        <v>5</v>
      </c>
      <c r="J136" s="504">
        <v>3124.99</v>
      </c>
      <c r="K136" s="505">
        <v>0</v>
      </c>
      <c r="L136" s="506">
        <v>9.1639999999999997</v>
      </c>
      <c r="M136" s="506">
        <v>9788.51</v>
      </c>
      <c r="N136" s="506">
        <v>0</v>
      </c>
      <c r="O136" s="507">
        <v>5</v>
      </c>
      <c r="P136" s="507">
        <v>0</v>
      </c>
      <c r="Q136" s="506"/>
      <c r="R136" s="506"/>
    </row>
    <row r="137" spans="2:18" s="269" customFormat="1" x14ac:dyDescent="0.2">
      <c r="B137" s="500" t="s">
        <v>264</v>
      </c>
      <c r="C137" s="500" t="s">
        <v>25</v>
      </c>
      <c r="D137" s="500" t="s">
        <v>282</v>
      </c>
      <c r="E137" s="508" t="s">
        <v>278</v>
      </c>
      <c r="F137" s="502">
        <v>2020</v>
      </c>
      <c r="G137" s="500" t="s">
        <v>218</v>
      </c>
      <c r="H137" s="503">
        <v>3</v>
      </c>
      <c r="I137" s="503">
        <v>3</v>
      </c>
      <c r="J137" s="504">
        <v>987.49</v>
      </c>
      <c r="K137" s="505">
        <v>0</v>
      </c>
      <c r="L137" s="506">
        <v>2.8170000000000002</v>
      </c>
      <c r="M137" s="506">
        <v>6630.99</v>
      </c>
      <c r="N137" s="506">
        <v>0</v>
      </c>
      <c r="O137" s="507">
        <v>3</v>
      </c>
      <c r="P137" s="507">
        <v>0</v>
      </c>
      <c r="Q137" s="506"/>
      <c r="R137" s="506"/>
    </row>
    <row r="138" spans="2:18" s="269" customFormat="1" x14ac:dyDescent="0.2">
      <c r="B138" s="500" t="s">
        <v>264</v>
      </c>
      <c r="C138" s="500" t="s">
        <v>25</v>
      </c>
      <c r="D138" s="500" t="s">
        <v>282</v>
      </c>
      <c r="E138" s="508" t="s">
        <v>278</v>
      </c>
      <c r="F138" s="502">
        <v>2020</v>
      </c>
      <c r="G138" s="500" t="s">
        <v>216</v>
      </c>
      <c r="H138" s="503">
        <v>7</v>
      </c>
      <c r="I138" s="503">
        <v>7</v>
      </c>
      <c r="J138" s="504">
        <v>2983.3199999999997</v>
      </c>
      <c r="K138" s="505">
        <v>0</v>
      </c>
      <c r="L138" s="506">
        <v>10.116</v>
      </c>
      <c r="M138" s="506">
        <v>20104.86</v>
      </c>
      <c r="N138" s="506">
        <v>0</v>
      </c>
      <c r="O138" s="507">
        <v>7</v>
      </c>
      <c r="P138" s="507">
        <v>0</v>
      </c>
      <c r="Q138" s="506"/>
      <c r="R138" s="506"/>
    </row>
    <row r="139" spans="2:18" s="269" customFormat="1" x14ac:dyDescent="0.2">
      <c r="B139" s="500" t="s">
        <v>264</v>
      </c>
      <c r="C139" s="500" t="s">
        <v>25</v>
      </c>
      <c r="D139" s="500" t="s">
        <v>283</v>
      </c>
      <c r="E139" s="508" t="s">
        <v>284</v>
      </c>
      <c r="F139" s="502">
        <v>2019</v>
      </c>
      <c r="G139" s="500" t="s">
        <v>216</v>
      </c>
      <c r="H139" s="503">
        <v>1</v>
      </c>
      <c r="I139" s="503">
        <v>1</v>
      </c>
      <c r="J139" s="504">
        <v>2625</v>
      </c>
      <c r="K139" s="505">
        <v>0</v>
      </c>
      <c r="L139" s="506">
        <v>61.363999999999997</v>
      </c>
      <c r="M139" s="506">
        <v>25945.5</v>
      </c>
      <c r="N139" s="506">
        <v>0</v>
      </c>
      <c r="O139" s="507">
        <v>1</v>
      </c>
      <c r="P139" s="507">
        <v>0</v>
      </c>
      <c r="Q139" s="506"/>
      <c r="R139" s="506"/>
    </row>
    <row r="140" spans="2:18" s="269" customFormat="1" x14ac:dyDescent="0.2">
      <c r="B140" s="500" t="s">
        <v>264</v>
      </c>
      <c r="C140" s="500" t="s">
        <v>25</v>
      </c>
      <c r="D140" s="500" t="s">
        <v>285</v>
      </c>
      <c r="E140" s="508" t="s">
        <v>286</v>
      </c>
      <c r="F140" s="502">
        <v>2020</v>
      </c>
      <c r="G140" s="500" t="s">
        <v>216</v>
      </c>
      <c r="H140" s="503">
        <v>4</v>
      </c>
      <c r="I140" s="503">
        <v>4</v>
      </c>
      <c r="J140" s="504">
        <v>80</v>
      </c>
      <c r="K140" s="505">
        <v>0</v>
      </c>
      <c r="L140" s="506">
        <v>0.88</v>
      </c>
      <c r="M140" s="506">
        <v>2345.3000000000002</v>
      </c>
      <c r="N140" s="506">
        <v>0</v>
      </c>
      <c r="O140" s="507">
        <v>4</v>
      </c>
      <c r="P140" s="507">
        <v>0</v>
      </c>
      <c r="Q140" s="506"/>
      <c r="R140" s="506"/>
    </row>
    <row r="141" spans="2:18" s="269" customFormat="1" x14ac:dyDescent="0.2">
      <c r="B141" s="500" t="s">
        <v>264</v>
      </c>
      <c r="C141" s="500" t="s">
        <v>25</v>
      </c>
      <c r="D141" s="500" t="s">
        <v>287</v>
      </c>
      <c r="E141" s="508" t="s">
        <v>288</v>
      </c>
      <c r="F141" s="502">
        <v>2019</v>
      </c>
      <c r="G141" s="500" t="s">
        <v>216</v>
      </c>
      <c r="H141" s="503">
        <v>13</v>
      </c>
      <c r="I141" s="503">
        <v>13</v>
      </c>
      <c r="J141" s="504">
        <v>65</v>
      </c>
      <c r="K141" s="505">
        <v>0</v>
      </c>
      <c r="L141" s="506">
        <v>0.12</v>
      </c>
      <c r="M141" s="506">
        <v>1116.79</v>
      </c>
      <c r="N141" s="506">
        <v>0</v>
      </c>
      <c r="O141" s="507">
        <v>13</v>
      </c>
      <c r="P141" s="507">
        <v>0</v>
      </c>
      <c r="Q141" s="506"/>
      <c r="R141" s="506"/>
    </row>
    <row r="142" spans="2:18" s="269" customFormat="1" x14ac:dyDescent="0.2">
      <c r="B142" s="500" t="s">
        <v>264</v>
      </c>
      <c r="C142" s="500" t="s">
        <v>25</v>
      </c>
      <c r="D142" s="500" t="s">
        <v>289</v>
      </c>
      <c r="E142" s="508" t="s">
        <v>288</v>
      </c>
      <c r="F142" s="502">
        <v>2019</v>
      </c>
      <c r="G142" s="500" t="s">
        <v>218</v>
      </c>
      <c r="H142" s="503">
        <v>28</v>
      </c>
      <c r="I142" s="503">
        <v>28</v>
      </c>
      <c r="J142" s="504">
        <v>140</v>
      </c>
      <c r="K142" s="505">
        <v>0</v>
      </c>
      <c r="L142" s="506">
        <v>0.14500000000000002</v>
      </c>
      <c r="M142" s="506">
        <v>1408.6899999999998</v>
      </c>
      <c r="N142" s="506">
        <v>0</v>
      </c>
      <c r="O142" s="507">
        <v>28</v>
      </c>
      <c r="P142" s="507">
        <v>0</v>
      </c>
      <c r="Q142" s="506"/>
      <c r="R142" s="506"/>
    </row>
    <row r="143" spans="2:18" s="269" customFormat="1" x14ac:dyDescent="0.2">
      <c r="B143" s="500" t="s">
        <v>264</v>
      </c>
      <c r="C143" s="500" t="s">
        <v>25</v>
      </c>
      <c r="D143" s="500" t="s">
        <v>289</v>
      </c>
      <c r="E143" s="508" t="s">
        <v>288</v>
      </c>
      <c r="F143" s="502">
        <v>2019</v>
      </c>
      <c r="G143" s="500" t="s">
        <v>216</v>
      </c>
      <c r="H143" s="503">
        <v>16</v>
      </c>
      <c r="I143" s="503">
        <v>16</v>
      </c>
      <c r="J143" s="504">
        <v>80</v>
      </c>
      <c r="K143" s="505">
        <v>0</v>
      </c>
      <c r="L143" s="506">
        <v>7.0000000000000007E-2</v>
      </c>
      <c r="M143" s="506">
        <v>785.43</v>
      </c>
      <c r="N143" s="506">
        <v>0</v>
      </c>
      <c r="O143" s="507">
        <v>16</v>
      </c>
      <c r="P143" s="507">
        <v>0</v>
      </c>
      <c r="Q143" s="506"/>
      <c r="R143" s="506"/>
    </row>
    <row r="144" spans="2:18" s="269" customFormat="1" x14ac:dyDescent="0.2">
      <c r="B144" s="500" t="s">
        <v>264</v>
      </c>
      <c r="C144" s="500" t="s">
        <v>25</v>
      </c>
      <c r="D144" s="500" t="s">
        <v>289</v>
      </c>
      <c r="E144" s="508" t="s">
        <v>288</v>
      </c>
      <c r="F144" s="502">
        <v>2020</v>
      </c>
      <c r="G144" s="500" t="s">
        <v>216</v>
      </c>
      <c r="H144" s="503">
        <v>16</v>
      </c>
      <c r="I144" s="503">
        <v>16</v>
      </c>
      <c r="J144" s="504">
        <v>80</v>
      </c>
      <c r="K144" s="505">
        <v>0</v>
      </c>
      <c r="L144" s="506">
        <v>6.0000000000000005E-2</v>
      </c>
      <c r="M144" s="506">
        <v>704.26</v>
      </c>
      <c r="N144" s="506">
        <v>0</v>
      </c>
      <c r="O144" s="507">
        <v>16</v>
      </c>
      <c r="P144" s="507">
        <v>0</v>
      </c>
      <c r="Q144" s="506"/>
      <c r="R144" s="506"/>
    </row>
    <row r="145" spans="2:18" s="269" customFormat="1" x14ac:dyDescent="0.2">
      <c r="B145" s="500" t="s">
        <v>264</v>
      </c>
      <c r="C145" s="500" t="s">
        <v>25</v>
      </c>
      <c r="D145" s="500" t="s">
        <v>290</v>
      </c>
      <c r="E145" s="508" t="s">
        <v>291</v>
      </c>
      <c r="F145" s="502">
        <v>2019</v>
      </c>
      <c r="G145" s="500" t="s">
        <v>218</v>
      </c>
      <c r="H145" s="503">
        <v>54</v>
      </c>
      <c r="I145" s="503">
        <v>54</v>
      </c>
      <c r="J145" s="504">
        <v>24760</v>
      </c>
      <c r="K145" s="505">
        <v>0</v>
      </c>
      <c r="L145" s="506">
        <v>0</v>
      </c>
      <c r="M145" s="506">
        <v>0</v>
      </c>
      <c r="N145" s="506">
        <v>5503.4200000000019</v>
      </c>
      <c r="O145" s="507">
        <v>0</v>
      </c>
      <c r="P145" s="507">
        <v>54</v>
      </c>
      <c r="Q145" s="506"/>
      <c r="R145" s="506"/>
    </row>
    <row r="146" spans="2:18" s="269" customFormat="1" x14ac:dyDescent="0.2">
      <c r="B146" s="500" t="s">
        <v>264</v>
      </c>
      <c r="C146" s="500" t="s">
        <v>25</v>
      </c>
      <c r="D146" s="500" t="s">
        <v>290</v>
      </c>
      <c r="E146" s="508" t="s">
        <v>291</v>
      </c>
      <c r="F146" s="502">
        <v>2019</v>
      </c>
      <c r="G146" s="500" t="s">
        <v>224</v>
      </c>
      <c r="H146" s="503">
        <v>2</v>
      </c>
      <c r="I146" s="503">
        <v>2</v>
      </c>
      <c r="J146" s="504">
        <v>360</v>
      </c>
      <c r="K146" s="505">
        <v>0</v>
      </c>
      <c r="L146" s="506">
        <v>0</v>
      </c>
      <c r="M146" s="506">
        <v>0</v>
      </c>
      <c r="N146" s="506">
        <v>263.83</v>
      </c>
      <c r="O146" s="507">
        <v>0</v>
      </c>
      <c r="P146" s="507">
        <v>2</v>
      </c>
      <c r="Q146" s="506"/>
      <c r="R146" s="506"/>
    </row>
    <row r="147" spans="2:18" s="269" customFormat="1" x14ac:dyDescent="0.2">
      <c r="B147" s="500" t="s">
        <v>264</v>
      </c>
      <c r="C147" s="500" t="s">
        <v>25</v>
      </c>
      <c r="D147" s="500" t="s">
        <v>290</v>
      </c>
      <c r="E147" s="508" t="s">
        <v>291</v>
      </c>
      <c r="F147" s="502">
        <v>2020</v>
      </c>
      <c r="G147" s="500" t="s">
        <v>218</v>
      </c>
      <c r="H147" s="503">
        <v>8</v>
      </c>
      <c r="I147" s="503">
        <v>8</v>
      </c>
      <c r="J147" s="504">
        <v>1440</v>
      </c>
      <c r="K147" s="505">
        <v>0</v>
      </c>
      <c r="L147" s="506">
        <v>0</v>
      </c>
      <c r="M147" s="506">
        <v>0</v>
      </c>
      <c r="N147" s="506">
        <v>1246.4700000000003</v>
      </c>
      <c r="O147" s="507">
        <v>0</v>
      </c>
      <c r="P147" s="507">
        <v>8</v>
      </c>
      <c r="Q147" s="506"/>
      <c r="R147" s="506"/>
    </row>
    <row r="148" spans="2:18" s="269" customFormat="1" x14ac:dyDescent="0.2">
      <c r="B148" s="500" t="s">
        <v>264</v>
      </c>
      <c r="C148" s="500" t="s">
        <v>25</v>
      </c>
      <c r="D148" s="500" t="s">
        <v>290</v>
      </c>
      <c r="E148" s="508" t="s">
        <v>291</v>
      </c>
      <c r="F148" s="502">
        <v>2020</v>
      </c>
      <c r="G148" s="500" t="s">
        <v>224</v>
      </c>
      <c r="H148" s="503">
        <v>5</v>
      </c>
      <c r="I148" s="503">
        <v>5</v>
      </c>
      <c r="J148" s="504">
        <v>900</v>
      </c>
      <c r="K148" s="505">
        <v>0</v>
      </c>
      <c r="L148" s="506">
        <v>0</v>
      </c>
      <c r="M148" s="506">
        <v>0</v>
      </c>
      <c r="N148" s="506">
        <v>917.80000000000007</v>
      </c>
      <c r="O148" s="507">
        <v>0</v>
      </c>
      <c r="P148" s="507">
        <v>5</v>
      </c>
      <c r="Q148" s="506"/>
      <c r="R148" s="506"/>
    </row>
    <row r="149" spans="2:18" s="269" customFormat="1" x14ac:dyDescent="0.2">
      <c r="B149" s="500" t="s">
        <v>264</v>
      </c>
      <c r="C149" s="500" t="s">
        <v>25</v>
      </c>
      <c r="D149" s="500" t="s">
        <v>292</v>
      </c>
      <c r="E149" s="508" t="s">
        <v>291</v>
      </c>
      <c r="F149" s="502">
        <v>2019</v>
      </c>
      <c r="G149" s="500" t="s">
        <v>218</v>
      </c>
      <c r="H149" s="503">
        <v>17</v>
      </c>
      <c r="I149" s="503">
        <v>17</v>
      </c>
      <c r="J149" s="504">
        <v>3740</v>
      </c>
      <c r="K149" s="505">
        <v>0</v>
      </c>
      <c r="L149" s="506">
        <v>0</v>
      </c>
      <c r="M149" s="506">
        <v>0</v>
      </c>
      <c r="N149" s="506">
        <v>2327.6200000000003</v>
      </c>
      <c r="O149" s="507">
        <v>0</v>
      </c>
      <c r="P149" s="507">
        <v>17</v>
      </c>
      <c r="Q149" s="506"/>
      <c r="R149" s="506"/>
    </row>
    <row r="150" spans="2:18" s="269" customFormat="1" x14ac:dyDescent="0.2">
      <c r="B150" s="500" t="s">
        <v>264</v>
      </c>
      <c r="C150" s="500" t="s">
        <v>25</v>
      </c>
      <c r="D150" s="500" t="s">
        <v>292</v>
      </c>
      <c r="E150" s="508" t="s">
        <v>291</v>
      </c>
      <c r="F150" s="502">
        <v>2019</v>
      </c>
      <c r="G150" s="500" t="s">
        <v>224</v>
      </c>
      <c r="H150" s="503">
        <v>15</v>
      </c>
      <c r="I150" s="503">
        <v>15</v>
      </c>
      <c r="J150" s="504">
        <v>3300</v>
      </c>
      <c r="K150" s="505">
        <v>0</v>
      </c>
      <c r="L150" s="506">
        <v>0</v>
      </c>
      <c r="M150" s="506">
        <v>0</v>
      </c>
      <c r="N150" s="506">
        <v>2390.98</v>
      </c>
      <c r="O150" s="507">
        <v>0</v>
      </c>
      <c r="P150" s="507">
        <v>15</v>
      </c>
      <c r="Q150" s="506"/>
      <c r="R150" s="506"/>
    </row>
    <row r="151" spans="2:18" s="269" customFormat="1" x14ac:dyDescent="0.2">
      <c r="B151" s="500" t="s">
        <v>264</v>
      </c>
      <c r="C151" s="500" t="s">
        <v>25</v>
      </c>
      <c r="D151" s="500" t="s">
        <v>292</v>
      </c>
      <c r="E151" s="508" t="s">
        <v>291</v>
      </c>
      <c r="F151" s="502">
        <v>2020</v>
      </c>
      <c r="G151" s="500" t="s">
        <v>218</v>
      </c>
      <c r="H151" s="503">
        <v>76</v>
      </c>
      <c r="I151" s="503">
        <v>76</v>
      </c>
      <c r="J151" s="504">
        <v>16720</v>
      </c>
      <c r="K151" s="505">
        <v>0</v>
      </c>
      <c r="L151" s="506">
        <v>0</v>
      </c>
      <c r="M151" s="506">
        <v>0</v>
      </c>
      <c r="N151" s="506">
        <v>10703.16</v>
      </c>
      <c r="O151" s="507">
        <v>0</v>
      </c>
      <c r="P151" s="507">
        <v>76</v>
      </c>
      <c r="Q151" s="506"/>
      <c r="R151" s="506"/>
    </row>
    <row r="152" spans="2:18" s="269" customFormat="1" x14ac:dyDescent="0.2">
      <c r="B152" s="500" t="s">
        <v>264</v>
      </c>
      <c r="C152" s="500" t="s">
        <v>25</v>
      </c>
      <c r="D152" s="500" t="s">
        <v>292</v>
      </c>
      <c r="E152" s="508" t="s">
        <v>291</v>
      </c>
      <c r="F152" s="502">
        <v>2020</v>
      </c>
      <c r="G152" s="500" t="s">
        <v>224</v>
      </c>
      <c r="H152" s="503">
        <v>46</v>
      </c>
      <c r="I152" s="503">
        <v>46</v>
      </c>
      <c r="J152" s="504">
        <v>10120</v>
      </c>
      <c r="K152" s="505">
        <v>0</v>
      </c>
      <c r="L152" s="506">
        <v>0</v>
      </c>
      <c r="M152" s="506">
        <v>0</v>
      </c>
      <c r="N152" s="506">
        <v>6478.57</v>
      </c>
      <c r="O152" s="507">
        <v>0</v>
      </c>
      <c r="P152" s="507">
        <v>46</v>
      </c>
      <c r="Q152" s="506"/>
      <c r="R152" s="506"/>
    </row>
    <row r="153" spans="2:18" s="269" customFormat="1" x14ac:dyDescent="0.2">
      <c r="B153" s="500" t="s">
        <v>264</v>
      </c>
      <c r="C153" s="500" t="s">
        <v>25</v>
      </c>
      <c r="D153" s="500" t="s">
        <v>293</v>
      </c>
      <c r="E153" s="508" t="s">
        <v>294</v>
      </c>
      <c r="F153" s="502">
        <v>2019</v>
      </c>
      <c r="G153" s="500" t="s">
        <v>216</v>
      </c>
      <c r="H153" s="503">
        <v>2</v>
      </c>
      <c r="I153" s="503">
        <v>2</v>
      </c>
      <c r="J153" s="504">
        <v>3980</v>
      </c>
      <c r="K153" s="505">
        <v>0</v>
      </c>
      <c r="L153" s="506">
        <v>0.54600000000000004</v>
      </c>
      <c r="M153" s="506">
        <v>2907.45</v>
      </c>
      <c r="N153" s="506">
        <v>0</v>
      </c>
      <c r="O153" s="507">
        <v>2</v>
      </c>
      <c r="P153" s="507">
        <v>0</v>
      </c>
      <c r="Q153" s="506"/>
      <c r="R153" s="506"/>
    </row>
    <row r="154" spans="2:18" s="269" customFormat="1" x14ac:dyDescent="0.2">
      <c r="B154" s="500" t="s">
        <v>264</v>
      </c>
      <c r="C154" s="500" t="s">
        <v>25</v>
      </c>
      <c r="D154" s="500" t="s">
        <v>295</v>
      </c>
      <c r="E154" s="508" t="s">
        <v>294</v>
      </c>
      <c r="F154" s="502">
        <v>2020</v>
      </c>
      <c r="G154" s="500" t="s">
        <v>216</v>
      </c>
      <c r="H154" s="503">
        <v>1</v>
      </c>
      <c r="I154" s="503">
        <v>1</v>
      </c>
      <c r="J154" s="504">
        <v>2112</v>
      </c>
      <c r="K154" s="505">
        <v>0</v>
      </c>
      <c r="L154" s="506">
        <v>0.155</v>
      </c>
      <c r="M154" s="506">
        <v>1791.95</v>
      </c>
      <c r="N154" s="506">
        <v>0</v>
      </c>
      <c r="O154" s="507">
        <v>1</v>
      </c>
      <c r="P154" s="507">
        <v>0</v>
      </c>
      <c r="Q154" s="506"/>
      <c r="R154" s="506"/>
    </row>
    <row r="155" spans="2:18" s="269" customFormat="1" x14ac:dyDescent="0.2">
      <c r="B155" s="500" t="s">
        <v>264</v>
      </c>
      <c r="C155" s="500" t="s">
        <v>25</v>
      </c>
      <c r="D155" s="500" t="s">
        <v>296</v>
      </c>
      <c r="E155" s="508" t="s">
        <v>297</v>
      </c>
      <c r="F155" s="502">
        <v>2019</v>
      </c>
      <c r="G155" s="500" t="s">
        <v>218</v>
      </c>
      <c r="H155" s="503">
        <v>2</v>
      </c>
      <c r="I155" s="503">
        <v>2</v>
      </c>
      <c r="J155" s="504">
        <v>1313.95</v>
      </c>
      <c r="K155" s="505">
        <v>0</v>
      </c>
      <c r="L155" s="506">
        <v>40.753999999999998</v>
      </c>
      <c r="M155" s="506">
        <v>177575.18000000002</v>
      </c>
      <c r="N155" s="506">
        <v>0</v>
      </c>
      <c r="O155" s="507">
        <v>2</v>
      </c>
      <c r="P155" s="507">
        <v>0</v>
      </c>
      <c r="Q155" s="506"/>
      <c r="R155" s="506">
        <v>-2180.75</v>
      </c>
    </row>
    <row r="156" spans="2:18" s="269" customFormat="1" x14ac:dyDescent="0.2">
      <c r="B156" s="500" t="s">
        <v>264</v>
      </c>
      <c r="C156" s="500" t="s">
        <v>25</v>
      </c>
      <c r="D156" s="500" t="s">
        <v>298</v>
      </c>
      <c r="E156" s="508" t="s">
        <v>297</v>
      </c>
      <c r="F156" s="502">
        <v>2020</v>
      </c>
      <c r="G156" s="500" t="s">
        <v>216</v>
      </c>
      <c r="H156" s="503">
        <v>121</v>
      </c>
      <c r="I156" s="503">
        <v>121</v>
      </c>
      <c r="J156" s="504">
        <v>1210</v>
      </c>
      <c r="K156" s="505">
        <v>0</v>
      </c>
      <c r="L156" s="506">
        <v>3.5469999999999997</v>
      </c>
      <c r="M156" s="506">
        <v>11900.52</v>
      </c>
      <c r="N156" s="506">
        <v>0</v>
      </c>
      <c r="O156" s="507">
        <v>121</v>
      </c>
      <c r="P156" s="507">
        <v>0</v>
      </c>
      <c r="Q156" s="506"/>
      <c r="R156" s="506"/>
    </row>
    <row r="157" spans="2:18" s="269" customFormat="1" x14ac:dyDescent="0.2">
      <c r="B157" s="500" t="s">
        <v>264</v>
      </c>
      <c r="C157" s="500" t="s">
        <v>25</v>
      </c>
      <c r="D157" s="500" t="s">
        <v>299</v>
      </c>
      <c r="E157" s="508" t="s">
        <v>297</v>
      </c>
      <c r="F157" s="502">
        <v>2019</v>
      </c>
      <c r="G157" s="500" t="s">
        <v>216</v>
      </c>
      <c r="H157" s="503">
        <v>15</v>
      </c>
      <c r="I157" s="503">
        <v>15</v>
      </c>
      <c r="J157" s="504">
        <v>447.76</v>
      </c>
      <c r="K157" s="505">
        <v>0</v>
      </c>
      <c r="L157" s="506">
        <v>0.39800000000000002</v>
      </c>
      <c r="M157" s="506">
        <v>898.67</v>
      </c>
      <c r="N157" s="506">
        <v>0</v>
      </c>
      <c r="O157" s="507">
        <v>15</v>
      </c>
      <c r="P157" s="507">
        <v>0</v>
      </c>
      <c r="Q157" s="506"/>
      <c r="R157" s="506"/>
    </row>
    <row r="158" spans="2:18" s="269" customFormat="1" x14ac:dyDescent="0.2">
      <c r="B158" s="500" t="s">
        <v>264</v>
      </c>
      <c r="C158" s="500" t="s">
        <v>25</v>
      </c>
      <c r="D158" s="500" t="s">
        <v>299</v>
      </c>
      <c r="E158" s="508" t="s">
        <v>297</v>
      </c>
      <c r="F158" s="502">
        <v>2020</v>
      </c>
      <c r="G158" s="500" t="s">
        <v>218</v>
      </c>
      <c r="H158" s="503">
        <v>33</v>
      </c>
      <c r="I158" s="503">
        <v>33</v>
      </c>
      <c r="J158" s="504">
        <v>990</v>
      </c>
      <c r="K158" s="505">
        <v>0</v>
      </c>
      <c r="L158" s="506">
        <v>0.52800000000000002</v>
      </c>
      <c r="M158" s="506">
        <v>1771.2</v>
      </c>
      <c r="N158" s="506">
        <v>0</v>
      </c>
      <c r="O158" s="507">
        <v>33</v>
      </c>
      <c r="P158" s="507">
        <v>0</v>
      </c>
      <c r="Q158" s="506"/>
      <c r="R158" s="506">
        <v>-24.37</v>
      </c>
    </row>
    <row r="159" spans="2:18" s="269" customFormat="1" x14ac:dyDescent="0.2">
      <c r="B159" s="500" t="s">
        <v>264</v>
      </c>
      <c r="C159" s="500" t="s">
        <v>25</v>
      </c>
      <c r="D159" s="500" t="s">
        <v>299</v>
      </c>
      <c r="E159" s="508" t="s">
        <v>297</v>
      </c>
      <c r="F159" s="502">
        <v>2020</v>
      </c>
      <c r="G159" s="500" t="s">
        <v>216</v>
      </c>
      <c r="H159" s="503">
        <v>74</v>
      </c>
      <c r="I159" s="503">
        <v>74</v>
      </c>
      <c r="J159" s="504">
        <v>2220</v>
      </c>
      <c r="K159" s="505">
        <v>0</v>
      </c>
      <c r="L159" s="506">
        <v>1.2540000000000002</v>
      </c>
      <c r="M159" s="506">
        <v>3662.4699999999993</v>
      </c>
      <c r="N159" s="506">
        <v>0</v>
      </c>
      <c r="O159" s="507">
        <v>74</v>
      </c>
      <c r="P159" s="507">
        <v>0</v>
      </c>
      <c r="Q159" s="506"/>
      <c r="R159" s="506"/>
    </row>
    <row r="160" spans="2:18" s="269" customFormat="1" x14ac:dyDescent="0.2">
      <c r="B160" s="500" t="s">
        <v>264</v>
      </c>
      <c r="C160" s="500" t="s">
        <v>25</v>
      </c>
      <c r="D160" s="500" t="s">
        <v>300</v>
      </c>
      <c r="E160" s="508" t="s">
        <v>297</v>
      </c>
      <c r="F160" s="502">
        <v>2019</v>
      </c>
      <c r="G160" s="500" t="s">
        <v>216</v>
      </c>
      <c r="H160" s="503">
        <v>284</v>
      </c>
      <c r="I160" s="503">
        <v>284</v>
      </c>
      <c r="J160" s="504">
        <v>7100</v>
      </c>
      <c r="K160" s="505">
        <v>0</v>
      </c>
      <c r="L160" s="506">
        <v>8.1490000000000009</v>
      </c>
      <c r="M160" s="506">
        <v>25948.469999999998</v>
      </c>
      <c r="N160" s="506">
        <v>0</v>
      </c>
      <c r="O160" s="507">
        <v>284</v>
      </c>
      <c r="P160" s="507">
        <v>0</v>
      </c>
      <c r="Q160" s="506"/>
      <c r="R160" s="506"/>
    </row>
    <row r="161" spans="2:18" s="269" customFormat="1" x14ac:dyDescent="0.2">
      <c r="B161" s="500" t="s">
        <v>264</v>
      </c>
      <c r="C161" s="500" t="s">
        <v>25</v>
      </c>
      <c r="D161" s="500" t="s">
        <v>300</v>
      </c>
      <c r="E161" s="508" t="s">
        <v>297</v>
      </c>
      <c r="F161" s="502">
        <v>2020</v>
      </c>
      <c r="G161" s="500" t="s">
        <v>218</v>
      </c>
      <c r="H161" s="503">
        <v>49</v>
      </c>
      <c r="I161" s="503">
        <v>49</v>
      </c>
      <c r="J161" s="504">
        <v>1225</v>
      </c>
      <c r="K161" s="505">
        <v>0</v>
      </c>
      <c r="L161" s="506">
        <v>1.806</v>
      </c>
      <c r="M161" s="506">
        <v>5950.26</v>
      </c>
      <c r="N161" s="506">
        <v>0</v>
      </c>
      <c r="O161" s="507">
        <v>49</v>
      </c>
      <c r="P161" s="507">
        <v>0</v>
      </c>
      <c r="Q161" s="506"/>
      <c r="R161" s="506">
        <v>-68.400000000000006</v>
      </c>
    </row>
    <row r="162" spans="2:18" s="269" customFormat="1" x14ac:dyDescent="0.2">
      <c r="B162" s="500" t="s">
        <v>264</v>
      </c>
      <c r="C162" s="500" t="s">
        <v>25</v>
      </c>
      <c r="D162" s="500" t="s">
        <v>300</v>
      </c>
      <c r="E162" s="508" t="s">
        <v>297</v>
      </c>
      <c r="F162" s="502">
        <v>2020</v>
      </c>
      <c r="G162" s="500" t="s">
        <v>216</v>
      </c>
      <c r="H162" s="503">
        <v>555</v>
      </c>
      <c r="I162" s="503">
        <v>555</v>
      </c>
      <c r="J162" s="504">
        <v>13849.73</v>
      </c>
      <c r="K162" s="505">
        <v>0</v>
      </c>
      <c r="L162" s="506">
        <v>18.825999999999997</v>
      </c>
      <c r="M162" s="506">
        <v>84909.69</v>
      </c>
      <c r="N162" s="506">
        <v>0</v>
      </c>
      <c r="O162" s="507">
        <v>555</v>
      </c>
      <c r="P162" s="507">
        <v>0</v>
      </c>
      <c r="Q162" s="506"/>
      <c r="R162" s="506"/>
    </row>
    <row r="163" spans="2:18" s="269" customFormat="1" x14ac:dyDescent="0.2">
      <c r="B163" s="500" t="s">
        <v>264</v>
      </c>
      <c r="C163" s="500" t="s">
        <v>25</v>
      </c>
      <c r="D163" s="500" t="s">
        <v>301</v>
      </c>
      <c r="E163" s="508" t="s">
        <v>297</v>
      </c>
      <c r="F163" s="502">
        <v>2019</v>
      </c>
      <c r="G163" s="500" t="s">
        <v>218</v>
      </c>
      <c r="H163" s="503">
        <v>168</v>
      </c>
      <c r="I163" s="503">
        <v>168</v>
      </c>
      <c r="J163" s="504">
        <v>5867.97</v>
      </c>
      <c r="K163" s="505">
        <v>0</v>
      </c>
      <c r="L163" s="506">
        <v>14.488</v>
      </c>
      <c r="M163" s="506">
        <v>38920.89</v>
      </c>
      <c r="N163" s="506">
        <v>0</v>
      </c>
      <c r="O163" s="507">
        <v>168</v>
      </c>
      <c r="P163" s="507">
        <v>0</v>
      </c>
      <c r="Q163" s="506"/>
      <c r="R163" s="506">
        <v>-610.23000000000013</v>
      </c>
    </row>
    <row r="164" spans="2:18" s="269" customFormat="1" x14ac:dyDescent="0.2">
      <c r="B164" s="500" t="s">
        <v>264</v>
      </c>
      <c r="C164" s="500" t="s">
        <v>25</v>
      </c>
      <c r="D164" s="500" t="s">
        <v>301</v>
      </c>
      <c r="E164" s="508" t="s">
        <v>297</v>
      </c>
      <c r="F164" s="502">
        <v>2019</v>
      </c>
      <c r="G164" s="500" t="s">
        <v>216</v>
      </c>
      <c r="H164" s="503">
        <v>154</v>
      </c>
      <c r="I164" s="503">
        <v>154</v>
      </c>
      <c r="J164" s="504">
        <v>3614.4</v>
      </c>
      <c r="K164" s="505">
        <v>0</v>
      </c>
      <c r="L164" s="506">
        <v>4.577</v>
      </c>
      <c r="M164" s="506">
        <v>19238.800000000003</v>
      </c>
      <c r="N164" s="506">
        <v>0</v>
      </c>
      <c r="O164" s="507">
        <v>154</v>
      </c>
      <c r="P164" s="507">
        <v>0</v>
      </c>
      <c r="Q164" s="506"/>
      <c r="R164" s="506"/>
    </row>
    <row r="165" spans="2:18" s="269" customFormat="1" x14ac:dyDescent="0.2">
      <c r="B165" s="500" t="s">
        <v>264</v>
      </c>
      <c r="C165" s="500" t="s">
        <v>25</v>
      </c>
      <c r="D165" s="500" t="s">
        <v>301</v>
      </c>
      <c r="E165" s="508" t="s">
        <v>297</v>
      </c>
      <c r="F165" s="502">
        <v>2020</v>
      </c>
      <c r="G165" s="500" t="s">
        <v>218</v>
      </c>
      <c r="H165" s="503">
        <v>203</v>
      </c>
      <c r="I165" s="503">
        <v>203</v>
      </c>
      <c r="J165" s="504">
        <v>4566.1000000000004</v>
      </c>
      <c r="K165" s="505">
        <v>0</v>
      </c>
      <c r="L165" s="506">
        <v>11.499000000000002</v>
      </c>
      <c r="M165" s="506">
        <v>37675.179999999993</v>
      </c>
      <c r="N165" s="506">
        <v>0</v>
      </c>
      <c r="O165" s="507">
        <v>203</v>
      </c>
      <c r="P165" s="507">
        <v>0</v>
      </c>
      <c r="Q165" s="506"/>
      <c r="R165" s="506">
        <v>-249.71</v>
      </c>
    </row>
    <row r="166" spans="2:18" s="269" customFormat="1" x14ac:dyDescent="0.2">
      <c r="B166" s="500" t="s">
        <v>264</v>
      </c>
      <c r="C166" s="500" t="s">
        <v>25</v>
      </c>
      <c r="D166" s="500" t="s">
        <v>301</v>
      </c>
      <c r="E166" s="508" t="s">
        <v>297</v>
      </c>
      <c r="F166" s="502">
        <v>2020</v>
      </c>
      <c r="G166" s="500" t="s">
        <v>216</v>
      </c>
      <c r="H166" s="503">
        <v>658</v>
      </c>
      <c r="I166" s="503">
        <v>658</v>
      </c>
      <c r="J166" s="504">
        <v>18900.359999999997</v>
      </c>
      <c r="K166" s="505">
        <v>0</v>
      </c>
      <c r="L166" s="506">
        <v>33.597999999999999</v>
      </c>
      <c r="M166" s="506">
        <v>123495.01</v>
      </c>
      <c r="N166" s="506">
        <v>0</v>
      </c>
      <c r="O166" s="507">
        <v>658</v>
      </c>
      <c r="P166" s="507">
        <v>0</v>
      </c>
      <c r="Q166" s="506"/>
      <c r="R166" s="506"/>
    </row>
    <row r="167" spans="2:18" s="269" customFormat="1" x14ac:dyDescent="0.2">
      <c r="B167" s="500" t="s">
        <v>264</v>
      </c>
      <c r="C167" s="500" t="s">
        <v>25</v>
      </c>
      <c r="D167" s="500" t="s">
        <v>302</v>
      </c>
      <c r="E167" s="508" t="s">
        <v>297</v>
      </c>
      <c r="F167" s="502">
        <v>2019</v>
      </c>
      <c r="G167" s="500" t="s">
        <v>218</v>
      </c>
      <c r="H167" s="503">
        <v>136</v>
      </c>
      <c r="I167" s="503">
        <v>136</v>
      </c>
      <c r="J167" s="504">
        <v>4080</v>
      </c>
      <c r="K167" s="505">
        <v>0</v>
      </c>
      <c r="L167" s="506">
        <v>10.603999999999999</v>
      </c>
      <c r="M167" s="506">
        <v>36962.049999999996</v>
      </c>
      <c r="N167" s="506">
        <v>0</v>
      </c>
      <c r="O167" s="507">
        <v>136</v>
      </c>
      <c r="P167" s="507">
        <v>0</v>
      </c>
      <c r="Q167" s="506"/>
      <c r="R167" s="506">
        <v>-601.45999999999992</v>
      </c>
    </row>
    <row r="168" spans="2:18" s="269" customFormat="1" x14ac:dyDescent="0.2">
      <c r="B168" s="500" t="s">
        <v>264</v>
      </c>
      <c r="C168" s="500" t="s">
        <v>25</v>
      </c>
      <c r="D168" s="500" t="s">
        <v>302</v>
      </c>
      <c r="E168" s="508" t="s">
        <v>297</v>
      </c>
      <c r="F168" s="502">
        <v>2019</v>
      </c>
      <c r="G168" s="500" t="s">
        <v>216</v>
      </c>
      <c r="H168" s="503">
        <v>2207</v>
      </c>
      <c r="I168" s="503">
        <v>2207</v>
      </c>
      <c r="J168" s="504">
        <v>61015.880000000005</v>
      </c>
      <c r="K168" s="505">
        <v>0</v>
      </c>
      <c r="L168" s="506">
        <v>131.11399999999998</v>
      </c>
      <c r="M168" s="506">
        <v>358846.63</v>
      </c>
      <c r="N168" s="506">
        <v>0</v>
      </c>
      <c r="O168" s="507">
        <v>2207</v>
      </c>
      <c r="P168" s="507">
        <v>0</v>
      </c>
      <c r="Q168" s="506"/>
      <c r="R168" s="506"/>
    </row>
    <row r="169" spans="2:18" s="269" customFormat="1" x14ac:dyDescent="0.2">
      <c r="B169" s="500" t="s">
        <v>264</v>
      </c>
      <c r="C169" s="500" t="s">
        <v>25</v>
      </c>
      <c r="D169" s="500" t="s">
        <v>302</v>
      </c>
      <c r="E169" s="508" t="s">
        <v>297</v>
      </c>
      <c r="F169" s="502">
        <v>2020</v>
      </c>
      <c r="G169" s="500" t="s">
        <v>218</v>
      </c>
      <c r="H169" s="503">
        <v>291</v>
      </c>
      <c r="I169" s="503">
        <v>291</v>
      </c>
      <c r="J169" s="504">
        <v>6167</v>
      </c>
      <c r="K169" s="505">
        <v>0</v>
      </c>
      <c r="L169" s="506">
        <v>13.756</v>
      </c>
      <c r="M169" s="506">
        <v>47429.91</v>
      </c>
      <c r="N169" s="506">
        <v>0</v>
      </c>
      <c r="O169" s="507">
        <v>291</v>
      </c>
      <c r="P169" s="507">
        <v>0</v>
      </c>
      <c r="Q169" s="506"/>
      <c r="R169" s="506">
        <v>-370.76</v>
      </c>
    </row>
    <row r="170" spans="2:18" s="269" customFormat="1" x14ac:dyDescent="0.2">
      <c r="B170" s="500" t="s">
        <v>264</v>
      </c>
      <c r="C170" s="500" t="s">
        <v>25</v>
      </c>
      <c r="D170" s="500" t="s">
        <v>302</v>
      </c>
      <c r="E170" s="508" t="s">
        <v>297</v>
      </c>
      <c r="F170" s="502">
        <v>2020</v>
      </c>
      <c r="G170" s="500" t="s">
        <v>216</v>
      </c>
      <c r="H170" s="503">
        <v>3322</v>
      </c>
      <c r="I170" s="503">
        <v>3322</v>
      </c>
      <c r="J170" s="504">
        <v>99560</v>
      </c>
      <c r="K170" s="505">
        <v>0</v>
      </c>
      <c r="L170" s="506">
        <v>165.68600000000004</v>
      </c>
      <c r="M170" s="506">
        <v>567468.18999999983</v>
      </c>
      <c r="N170" s="506">
        <v>0</v>
      </c>
      <c r="O170" s="507">
        <v>3322</v>
      </c>
      <c r="P170" s="507">
        <v>0</v>
      </c>
      <c r="Q170" s="506"/>
      <c r="R170" s="506"/>
    </row>
    <row r="171" spans="2:18" s="269" customFormat="1" x14ac:dyDescent="0.2">
      <c r="B171" s="500" t="s">
        <v>264</v>
      </c>
      <c r="C171" s="500" t="s">
        <v>25</v>
      </c>
      <c r="D171" s="500" t="s">
        <v>303</v>
      </c>
      <c r="E171" s="508" t="s">
        <v>297</v>
      </c>
      <c r="F171" s="502">
        <v>2019</v>
      </c>
      <c r="G171" s="500" t="s">
        <v>218</v>
      </c>
      <c r="H171" s="503">
        <v>99</v>
      </c>
      <c r="I171" s="503">
        <v>99</v>
      </c>
      <c r="J171" s="504">
        <v>3960</v>
      </c>
      <c r="K171" s="505">
        <v>0</v>
      </c>
      <c r="L171" s="506">
        <v>10.033000000000001</v>
      </c>
      <c r="M171" s="506">
        <v>26307.739999999998</v>
      </c>
      <c r="N171" s="506">
        <v>0</v>
      </c>
      <c r="O171" s="507">
        <v>99</v>
      </c>
      <c r="P171" s="507">
        <v>0</v>
      </c>
      <c r="Q171" s="506"/>
      <c r="R171" s="506">
        <v>-434.76</v>
      </c>
    </row>
    <row r="172" spans="2:18" s="269" customFormat="1" x14ac:dyDescent="0.2">
      <c r="B172" s="500" t="s">
        <v>264</v>
      </c>
      <c r="C172" s="500" t="s">
        <v>25</v>
      </c>
      <c r="D172" s="500" t="s">
        <v>303</v>
      </c>
      <c r="E172" s="508" t="s">
        <v>297</v>
      </c>
      <c r="F172" s="502">
        <v>2019</v>
      </c>
      <c r="G172" s="500" t="s">
        <v>216</v>
      </c>
      <c r="H172" s="503">
        <v>519</v>
      </c>
      <c r="I172" s="503">
        <v>519</v>
      </c>
      <c r="J172" s="504">
        <v>20571.289999999997</v>
      </c>
      <c r="K172" s="505">
        <v>0</v>
      </c>
      <c r="L172" s="506">
        <v>67.323999999999998</v>
      </c>
      <c r="M172" s="506">
        <v>211626.44000000003</v>
      </c>
      <c r="N172" s="506">
        <v>0</v>
      </c>
      <c r="O172" s="507">
        <v>519</v>
      </c>
      <c r="P172" s="507">
        <v>0</v>
      </c>
      <c r="Q172" s="506"/>
      <c r="R172" s="506"/>
    </row>
    <row r="173" spans="2:18" s="269" customFormat="1" x14ac:dyDescent="0.2">
      <c r="B173" s="500" t="s">
        <v>264</v>
      </c>
      <c r="C173" s="500" t="s">
        <v>25</v>
      </c>
      <c r="D173" s="500" t="s">
        <v>303</v>
      </c>
      <c r="E173" s="508" t="s">
        <v>297</v>
      </c>
      <c r="F173" s="502">
        <v>2020</v>
      </c>
      <c r="G173" s="500" t="s">
        <v>218</v>
      </c>
      <c r="H173" s="503">
        <v>573</v>
      </c>
      <c r="I173" s="503">
        <v>573</v>
      </c>
      <c r="J173" s="504">
        <v>22695.56</v>
      </c>
      <c r="K173" s="505">
        <v>0</v>
      </c>
      <c r="L173" s="506">
        <v>37.212000000000003</v>
      </c>
      <c r="M173" s="506">
        <v>98759.53</v>
      </c>
      <c r="N173" s="506">
        <v>0</v>
      </c>
      <c r="O173" s="507">
        <v>573</v>
      </c>
      <c r="P173" s="507">
        <v>0</v>
      </c>
      <c r="Q173" s="506"/>
      <c r="R173" s="506">
        <v>-1273.9599999999998</v>
      </c>
    </row>
    <row r="174" spans="2:18" s="269" customFormat="1" x14ac:dyDescent="0.2">
      <c r="B174" s="500" t="s">
        <v>264</v>
      </c>
      <c r="C174" s="500" t="s">
        <v>25</v>
      </c>
      <c r="D174" s="500" t="s">
        <v>303</v>
      </c>
      <c r="E174" s="508" t="s">
        <v>297</v>
      </c>
      <c r="F174" s="502">
        <v>2020</v>
      </c>
      <c r="G174" s="500" t="s">
        <v>216</v>
      </c>
      <c r="H174" s="503">
        <v>1980</v>
      </c>
      <c r="I174" s="503">
        <v>1980</v>
      </c>
      <c r="J174" s="504">
        <v>70593.12000000001</v>
      </c>
      <c r="K174" s="505">
        <v>0</v>
      </c>
      <c r="L174" s="506">
        <v>114.08499999999999</v>
      </c>
      <c r="M174" s="506">
        <v>368894.17999999982</v>
      </c>
      <c r="N174" s="506">
        <v>0</v>
      </c>
      <c r="O174" s="507">
        <v>1980</v>
      </c>
      <c r="P174" s="507">
        <v>0</v>
      </c>
      <c r="Q174" s="506"/>
      <c r="R174" s="506"/>
    </row>
    <row r="175" spans="2:18" s="269" customFormat="1" x14ac:dyDescent="0.2">
      <c r="B175" s="500" t="s">
        <v>264</v>
      </c>
      <c r="C175" s="500" t="s">
        <v>25</v>
      </c>
      <c r="D175" s="500" t="s">
        <v>304</v>
      </c>
      <c r="E175" s="508" t="s">
        <v>297</v>
      </c>
      <c r="F175" s="502">
        <v>2019</v>
      </c>
      <c r="G175" s="500" t="s">
        <v>218</v>
      </c>
      <c r="H175" s="503">
        <v>92</v>
      </c>
      <c r="I175" s="503">
        <v>92</v>
      </c>
      <c r="J175" s="504">
        <v>4600</v>
      </c>
      <c r="K175" s="505">
        <v>0</v>
      </c>
      <c r="L175" s="506">
        <v>2.4489999999999998</v>
      </c>
      <c r="M175" s="506">
        <v>10770.55</v>
      </c>
      <c r="N175" s="506">
        <v>0</v>
      </c>
      <c r="O175" s="507">
        <v>92</v>
      </c>
      <c r="P175" s="507">
        <v>0</v>
      </c>
      <c r="Q175" s="506"/>
      <c r="R175" s="506">
        <v>-181.66</v>
      </c>
    </row>
    <row r="176" spans="2:18" s="269" customFormat="1" x14ac:dyDescent="0.2">
      <c r="B176" s="500" t="s">
        <v>264</v>
      </c>
      <c r="C176" s="500" t="s">
        <v>25</v>
      </c>
      <c r="D176" s="500" t="s">
        <v>304</v>
      </c>
      <c r="E176" s="508" t="s">
        <v>297</v>
      </c>
      <c r="F176" s="502">
        <v>2019</v>
      </c>
      <c r="G176" s="500" t="s">
        <v>216</v>
      </c>
      <c r="H176" s="503">
        <v>154</v>
      </c>
      <c r="I176" s="503">
        <v>154</v>
      </c>
      <c r="J176" s="504">
        <v>6566.7</v>
      </c>
      <c r="K176" s="505">
        <v>0</v>
      </c>
      <c r="L176" s="506">
        <v>8.5190000000000001</v>
      </c>
      <c r="M176" s="506">
        <v>25407.14</v>
      </c>
      <c r="N176" s="506">
        <v>0</v>
      </c>
      <c r="O176" s="507">
        <v>154</v>
      </c>
      <c r="P176" s="507">
        <v>0</v>
      </c>
      <c r="Q176" s="506"/>
      <c r="R176" s="506"/>
    </row>
    <row r="177" spans="2:18" s="269" customFormat="1" x14ac:dyDescent="0.2">
      <c r="B177" s="500" t="s">
        <v>264</v>
      </c>
      <c r="C177" s="500" t="s">
        <v>25</v>
      </c>
      <c r="D177" s="500" t="s">
        <v>304</v>
      </c>
      <c r="E177" s="508" t="s">
        <v>297</v>
      </c>
      <c r="F177" s="502">
        <v>2020</v>
      </c>
      <c r="G177" s="500" t="s">
        <v>216</v>
      </c>
      <c r="H177" s="503">
        <v>343</v>
      </c>
      <c r="I177" s="503">
        <v>343</v>
      </c>
      <c r="J177" s="504">
        <v>15448.5</v>
      </c>
      <c r="K177" s="505">
        <v>0</v>
      </c>
      <c r="L177" s="506">
        <v>29.537000000000003</v>
      </c>
      <c r="M177" s="506">
        <v>94815.69</v>
      </c>
      <c r="N177" s="506">
        <v>0</v>
      </c>
      <c r="O177" s="507">
        <v>343</v>
      </c>
      <c r="P177" s="507">
        <v>0</v>
      </c>
      <c r="Q177" s="506"/>
      <c r="R177" s="506"/>
    </row>
    <row r="178" spans="2:18" s="269" customFormat="1" x14ac:dyDescent="0.2">
      <c r="B178" s="500" t="s">
        <v>264</v>
      </c>
      <c r="C178" s="500" t="s">
        <v>25</v>
      </c>
      <c r="D178" s="500" t="s">
        <v>305</v>
      </c>
      <c r="E178" s="508" t="s">
        <v>297</v>
      </c>
      <c r="F178" s="502">
        <v>2019</v>
      </c>
      <c r="G178" s="500" t="s">
        <v>218</v>
      </c>
      <c r="H178" s="503">
        <v>511</v>
      </c>
      <c r="I178" s="503">
        <v>511</v>
      </c>
      <c r="J178" s="504">
        <v>5799.76</v>
      </c>
      <c r="K178" s="505">
        <v>0</v>
      </c>
      <c r="L178" s="506">
        <v>26.481999999999999</v>
      </c>
      <c r="M178" s="506">
        <v>74426.040000000008</v>
      </c>
      <c r="N178" s="506">
        <v>0</v>
      </c>
      <c r="O178" s="507">
        <v>511</v>
      </c>
      <c r="P178" s="507">
        <v>0</v>
      </c>
      <c r="Q178" s="506"/>
      <c r="R178" s="506">
        <v>-1176.3200000000002</v>
      </c>
    </row>
    <row r="179" spans="2:18" s="269" customFormat="1" x14ac:dyDescent="0.2">
      <c r="B179" s="500" t="s">
        <v>264</v>
      </c>
      <c r="C179" s="500" t="s">
        <v>25</v>
      </c>
      <c r="D179" s="500" t="s">
        <v>305</v>
      </c>
      <c r="E179" s="508" t="s">
        <v>297</v>
      </c>
      <c r="F179" s="502">
        <v>2019</v>
      </c>
      <c r="G179" s="500" t="s">
        <v>216</v>
      </c>
      <c r="H179" s="503">
        <v>84</v>
      </c>
      <c r="I179" s="503">
        <v>84</v>
      </c>
      <c r="J179" s="504">
        <v>1130.32</v>
      </c>
      <c r="K179" s="505">
        <v>0</v>
      </c>
      <c r="L179" s="506">
        <v>6.9130000000000003</v>
      </c>
      <c r="M179" s="506">
        <v>22113.960000000003</v>
      </c>
      <c r="N179" s="506">
        <v>0</v>
      </c>
      <c r="O179" s="507">
        <v>84</v>
      </c>
      <c r="P179" s="507">
        <v>0</v>
      </c>
      <c r="Q179" s="506"/>
      <c r="R179" s="506"/>
    </row>
    <row r="180" spans="2:18" s="269" customFormat="1" x14ac:dyDescent="0.2">
      <c r="B180" s="500" t="s">
        <v>264</v>
      </c>
      <c r="C180" s="500" t="s">
        <v>25</v>
      </c>
      <c r="D180" s="500" t="s">
        <v>305</v>
      </c>
      <c r="E180" s="508" t="s">
        <v>297</v>
      </c>
      <c r="F180" s="502">
        <v>2020</v>
      </c>
      <c r="G180" s="500" t="s">
        <v>218</v>
      </c>
      <c r="H180" s="503">
        <v>620</v>
      </c>
      <c r="I180" s="503">
        <v>620</v>
      </c>
      <c r="J180" s="504">
        <v>9268</v>
      </c>
      <c r="K180" s="505">
        <v>0</v>
      </c>
      <c r="L180" s="506">
        <v>17.064</v>
      </c>
      <c r="M180" s="506">
        <v>37457.040000000008</v>
      </c>
      <c r="N180" s="506">
        <v>0</v>
      </c>
      <c r="O180" s="507">
        <v>620</v>
      </c>
      <c r="P180" s="507">
        <v>0</v>
      </c>
      <c r="Q180" s="506"/>
      <c r="R180" s="506">
        <v>-627.16999999999996</v>
      </c>
    </row>
    <row r="181" spans="2:18" s="269" customFormat="1" x14ac:dyDescent="0.2">
      <c r="B181" s="500" t="s">
        <v>264</v>
      </c>
      <c r="C181" s="500" t="s">
        <v>25</v>
      </c>
      <c r="D181" s="500" t="s">
        <v>305</v>
      </c>
      <c r="E181" s="508" t="s">
        <v>297</v>
      </c>
      <c r="F181" s="502">
        <v>2020</v>
      </c>
      <c r="G181" s="500" t="s">
        <v>216</v>
      </c>
      <c r="H181" s="503">
        <v>553</v>
      </c>
      <c r="I181" s="503">
        <v>553</v>
      </c>
      <c r="J181" s="504">
        <v>7523.8199999999988</v>
      </c>
      <c r="K181" s="505">
        <v>0</v>
      </c>
      <c r="L181" s="506">
        <v>49.202000000000012</v>
      </c>
      <c r="M181" s="506">
        <v>160569.56000000006</v>
      </c>
      <c r="N181" s="506">
        <v>0</v>
      </c>
      <c r="O181" s="507">
        <v>553</v>
      </c>
      <c r="P181" s="507">
        <v>0</v>
      </c>
      <c r="Q181" s="506"/>
      <c r="R181" s="506"/>
    </row>
    <row r="182" spans="2:18" s="269" customFormat="1" x14ac:dyDescent="0.2">
      <c r="B182" s="500" t="s">
        <v>264</v>
      </c>
      <c r="C182" s="500" t="s">
        <v>25</v>
      </c>
      <c r="D182" s="500" t="s">
        <v>306</v>
      </c>
      <c r="E182" s="508" t="s">
        <v>297</v>
      </c>
      <c r="F182" s="502">
        <v>2019</v>
      </c>
      <c r="G182" s="500" t="s">
        <v>218</v>
      </c>
      <c r="H182" s="503">
        <v>18</v>
      </c>
      <c r="I182" s="503">
        <v>18</v>
      </c>
      <c r="J182" s="504">
        <v>360</v>
      </c>
      <c r="K182" s="505">
        <v>0</v>
      </c>
      <c r="L182" s="506">
        <v>0</v>
      </c>
      <c r="M182" s="506">
        <v>19871.13</v>
      </c>
      <c r="N182" s="506">
        <v>0</v>
      </c>
      <c r="O182" s="507">
        <v>18</v>
      </c>
      <c r="P182" s="507">
        <v>0</v>
      </c>
      <c r="Q182" s="506"/>
      <c r="R182" s="506"/>
    </row>
    <row r="183" spans="2:18" s="269" customFormat="1" x14ac:dyDescent="0.2">
      <c r="B183" s="500" t="s">
        <v>264</v>
      </c>
      <c r="C183" s="500" t="s">
        <v>25</v>
      </c>
      <c r="D183" s="500" t="s">
        <v>306</v>
      </c>
      <c r="E183" s="508" t="s">
        <v>297</v>
      </c>
      <c r="F183" s="502">
        <v>2019</v>
      </c>
      <c r="G183" s="500" t="s">
        <v>216</v>
      </c>
      <c r="H183" s="503">
        <v>95</v>
      </c>
      <c r="I183" s="503">
        <v>95</v>
      </c>
      <c r="J183" s="504">
        <v>1745.19</v>
      </c>
      <c r="K183" s="505">
        <v>0</v>
      </c>
      <c r="L183" s="506">
        <v>0</v>
      </c>
      <c r="M183" s="506">
        <v>68860.14</v>
      </c>
      <c r="N183" s="506">
        <v>0</v>
      </c>
      <c r="O183" s="507">
        <v>95</v>
      </c>
      <c r="P183" s="507">
        <v>0</v>
      </c>
      <c r="Q183" s="506"/>
      <c r="R183" s="506"/>
    </row>
    <row r="184" spans="2:18" s="269" customFormat="1" x14ac:dyDescent="0.2">
      <c r="B184" s="500" t="s">
        <v>264</v>
      </c>
      <c r="C184" s="500" t="s">
        <v>25</v>
      </c>
      <c r="D184" s="500" t="s">
        <v>306</v>
      </c>
      <c r="E184" s="508" t="s">
        <v>297</v>
      </c>
      <c r="F184" s="502">
        <v>2020</v>
      </c>
      <c r="G184" s="500" t="s">
        <v>218</v>
      </c>
      <c r="H184" s="503">
        <v>80</v>
      </c>
      <c r="I184" s="503">
        <v>80</v>
      </c>
      <c r="J184" s="504">
        <v>1600</v>
      </c>
      <c r="K184" s="505">
        <v>0</v>
      </c>
      <c r="L184" s="506">
        <v>0</v>
      </c>
      <c r="M184" s="506">
        <v>53095.57</v>
      </c>
      <c r="N184" s="506">
        <v>0</v>
      </c>
      <c r="O184" s="507">
        <v>80</v>
      </c>
      <c r="P184" s="507">
        <v>0</v>
      </c>
      <c r="Q184" s="506"/>
      <c r="R184" s="506"/>
    </row>
    <row r="185" spans="2:18" s="269" customFormat="1" x14ac:dyDescent="0.2">
      <c r="B185" s="500" t="s">
        <v>264</v>
      </c>
      <c r="C185" s="500" t="s">
        <v>25</v>
      </c>
      <c r="D185" s="500" t="s">
        <v>306</v>
      </c>
      <c r="E185" s="508" t="s">
        <v>297</v>
      </c>
      <c r="F185" s="502">
        <v>2020</v>
      </c>
      <c r="G185" s="500" t="s">
        <v>216</v>
      </c>
      <c r="H185" s="503">
        <v>140</v>
      </c>
      <c r="I185" s="503">
        <v>140</v>
      </c>
      <c r="J185" s="504">
        <v>2794.9</v>
      </c>
      <c r="K185" s="505">
        <v>0</v>
      </c>
      <c r="L185" s="506">
        <v>0</v>
      </c>
      <c r="M185" s="506">
        <v>90361.03</v>
      </c>
      <c r="N185" s="506">
        <v>0</v>
      </c>
      <c r="O185" s="507">
        <v>140</v>
      </c>
      <c r="P185" s="507">
        <v>0</v>
      </c>
      <c r="Q185" s="506"/>
      <c r="R185" s="506"/>
    </row>
    <row r="186" spans="2:18" s="269" customFormat="1" x14ac:dyDescent="0.2">
      <c r="B186" s="500" t="s">
        <v>264</v>
      </c>
      <c r="C186" s="500" t="s">
        <v>25</v>
      </c>
      <c r="D186" s="500" t="s">
        <v>307</v>
      </c>
      <c r="E186" s="508" t="s">
        <v>297</v>
      </c>
      <c r="F186" s="502">
        <v>2019</v>
      </c>
      <c r="G186" s="500" t="s">
        <v>218</v>
      </c>
      <c r="H186" s="503">
        <v>32</v>
      </c>
      <c r="I186" s="503">
        <v>32</v>
      </c>
      <c r="J186" s="504">
        <v>3039</v>
      </c>
      <c r="K186" s="505">
        <v>0</v>
      </c>
      <c r="L186" s="506">
        <v>0</v>
      </c>
      <c r="M186" s="506">
        <v>4183.5700000000006</v>
      </c>
      <c r="N186" s="506">
        <v>0</v>
      </c>
      <c r="O186" s="507">
        <v>32</v>
      </c>
      <c r="P186" s="507">
        <v>0</v>
      </c>
      <c r="Q186" s="506"/>
      <c r="R186" s="506"/>
    </row>
    <row r="187" spans="2:18" s="269" customFormat="1" x14ac:dyDescent="0.2">
      <c r="B187" s="500" t="s">
        <v>264</v>
      </c>
      <c r="C187" s="500" t="s">
        <v>25</v>
      </c>
      <c r="D187" s="500" t="s">
        <v>307</v>
      </c>
      <c r="E187" s="508" t="s">
        <v>297</v>
      </c>
      <c r="F187" s="502">
        <v>2019</v>
      </c>
      <c r="G187" s="500" t="s">
        <v>216</v>
      </c>
      <c r="H187" s="503">
        <v>119</v>
      </c>
      <c r="I187" s="503">
        <v>119</v>
      </c>
      <c r="J187" s="504">
        <v>10902.689999999999</v>
      </c>
      <c r="K187" s="505">
        <v>0</v>
      </c>
      <c r="L187" s="506">
        <v>0</v>
      </c>
      <c r="M187" s="506">
        <v>120492.00000000001</v>
      </c>
      <c r="N187" s="506">
        <v>0</v>
      </c>
      <c r="O187" s="507">
        <v>119</v>
      </c>
      <c r="P187" s="507">
        <v>0</v>
      </c>
      <c r="Q187" s="506"/>
      <c r="R187" s="506"/>
    </row>
    <row r="188" spans="2:18" s="269" customFormat="1" x14ac:dyDescent="0.2">
      <c r="B188" s="500" t="s">
        <v>264</v>
      </c>
      <c r="C188" s="500" t="s">
        <v>25</v>
      </c>
      <c r="D188" s="500" t="s">
        <v>307</v>
      </c>
      <c r="E188" s="508" t="s">
        <v>297</v>
      </c>
      <c r="F188" s="502">
        <v>2020</v>
      </c>
      <c r="G188" s="500" t="s">
        <v>218</v>
      </c>
      <c r="H188" s="503">
        <v>28</v>
      </c>
      <c r="I188" s="503">
        <v>28</v>
      </c>
      <c r="J188" s="504">
        <v>2595.8000000000002</v>
      </c>
      <c r="K188" s="505">
        <v>0</v>
      </c>
      <c r="L188" s="506">
        <v>0</v>
      </c>
      <c r="M188" s="506">
        <v>32470.85</v>
      </c>
      <c r="N188" s="506">
        <v>0</v>
      </c>
      <c r="O188" s="507">
        <v>28</v>
      </c>
      <c r="P188" s="507">
        <v>0</v>
      </c>
      <c r="Q188" s="506"/>
      <c r="R188" s="506"/>
    </row>
    <row r="189" spans="2:18" s="269" customFormat="1" x14ac:dyDescent="0.2">
      <c r="B189" s="500" t="s">
        <v>264</v>
      </c>
      <c r="C189" s="500" t="s">
        <v>25</v>
      </c>
      <c r="D189" s="500" t="s">
        <v>307</v>
      </c>
      <c r="E189" s="508" t="s">
        <v>297</v>
      </c>
      <c r="F189" s="502">
        <v>2020</v>
      </c>
      <c r="G189" s="500" t="s">
        <v>216</v>
      </c>
      <c r="H189" s="503">
        <v>185</v>
      </c>
      <c r="I189" s="503">
        <v>185</v>
      </c>
      <c r="J189" s="504">
        <v>17367.989999999998</v>
      </c>
      <c r="K189" s="505">
        <v>0</v>
      </c>
      <c r="L189" s="506">
        <v>0</v>
      </c>
      <c r="M189" s="506">
        <v>246415.23000000007</v>
      </c>
      <c r="N189" s="506">
        <v>0</v>
      </c>
      <c r="O189" s="507">
        <v>185</v>
      </c>
      <c r="P189" s="507">
        <v>0</v>
      </c>
      <c r="Q189" s="506"/>
      <c r="R189" s="506"/>
    </row>
    <row r="190" spans="2:18" s="269" customFormat="1" x14ac:dyDescent="0.2">
      <c r="B190" s="500" t="s">
        <v>264</v>
      </c>
      <c r="C190" s="500" t="s">
        <v>25</v>
      </c>
      <c r="D190" s="500" t="s">
        <v>308</v>
      </c>
      <c r="E190" s="508" t="s">
        <v>297</v>
      </c>
      <c r="F190" s="502">
        <v>2019</v>
      </c>
      <c r="G190" s="500" t="s">
        <v>218</v>
      </c>
      <c r="H190" s="503">
        <v>39</v>
      </c>
      <c r="I190" s="503">
        <v>39</v>
      </c>
      <c r="J190" s="504">
        <v>5675</v>
      </c>
      <c r="K190" s="505">
        <v>0</v>
      </c>
      <c r="L190" s="506">
        <v>0</v>
      </c>
      <c r="M190" s="506">
        <v>51235.68</v>
      </c>
      <c r="N190" s="506">
        <v>0</v>
      </c>
      <c r="O190" s="507">
        <v>39</v>
      </c>
      <c r="P190" s="507">
        <v>0</v>
      </c>
      <c r="Q190" s="506"/>
      <c r="R190" s="506"/>
    </row>
    <row r="191" spans="2:18" s="269" customFormat="1" x14ac:dyDescent="0.2">
      <c r="B191" s="500" t="s">
        <v>264</v>
      </c>
      <c r="C191" s="500" t="s">
        <v>25</v>
      </c>
      <c r="D191" s="500" t="s">
        <v>308</v>
      </c>
      <c r="E191" s="508" t="s">
        <v>297</v>
      </c>
      <c r="F191" s="502">
        <v>2019</v>
      </c>
      <c r="G191" s="500" t="s">
        <v>216</v>
      </c>
      <c r="H191" s="503">
        <v>209</v>
      </c>
      <c r="I191" s="503">
        <v>209</v>
      </c>
      <c r="J191" s="504">
        <v>30356.62</v>
      </c>
      <c r="K191" s="505">
        <v>0</v>
      </c>
      <c r="L191" s="506">
        <v>0</v>
      </c>
      <c r="M191" s="506">
        <v>214896.59</v>
      </c>
      <c r="N191" s="506">
        <v>0</v>
      </c>
      <c r="O191" s="507">
        <v>209</v>
      </c>
      <c r="P191" s="507">
        <v>0</v>
      </c>
      <c r="Q191" s="506"/>
      <c r="R191" s="506"/>
    </row>
    <row r="192" spans="2:18" s="269" customFormat="1" x14ac:dyDescent="0.2">
      <c r="B192" s="500" t="s">
        <v>264</v>
      </c>
      <c r="C192" s="500" t="s">
        <v>25</v>
      </c>
      <c r="D192" s="500" t="s">
        <v>308</v>
      </c>
      <c r="E192" s="508" t="s">
        <v>297</v>
      </c>
      <c r="F192" s="502">
        <v>2020</v>
      </c>
      <c r="G192" s="500" t="s">
        <v>218</v>
      </c>
      <c r="H192" s="503">
        <v>56</v>
      </c>
      <c r="I192" s="503">
        <v>56</v>
      </c>
      <c r="J192" s="504">
        <v>7421.5700000000006</v>
      </c>
      <c r="K192" s="505">
        <v>0</v>
      </c>
      <c r="L192" s="506">
        <v>0</v>
      </c>
      <c r="M192" s="506">
        <v>71624.08</v>
      </c>
      <c r="N192" s="506">
        <v>0</v>
      </c>
      <c r="O192" s="507">
        <v>56</v>
      </c>
      <c r="P192" s="507">
        <v>0</v>
      </c>
      <c r="Q192" s="506"/>
      <c r="R192" s="506"/>
    </row>
    <row r="193" spans="2:18" s="269" customFormat="1" x14ac:dyDescent="0.2">
      <c r="B193" s="500" t="s">
        <v>264</v>
      </c>
      <c r="C193" s="500" t="s">
        <v>25</v>
      </c>
      <c r="D193" s="500" t="s">
        <v>308</v>
      </c>
      <c r="E193" s="508" t="s">
        <v>297</v>
      </c>
      <c r="F193" s="502">
        <v>2020</v>
      </c>
      <c r="G193" s="500" t="s">
        <v>216</v>
      </c>
      <c r="H193" s="503">
        <v>425</v>
      </c>
      <c r="I193" s="503">
        <v>425</v>
      </c>
      <c r="J193" s="504">
        <v>62988.3</v>
      </c>
      <c r="K193" s="505">
        <v>0</v>
      </c>
      <c r="L193" s="506">
        <v>0</v>
      </c>
      <c r="M193" s="506">
        <v>1095384.3499999999</v>
      </c>
      <c r="N193" s="506">
        <v>0</v>
      </c>
      <c r="O193" s="507">
        <v>425</v>
      </c>
      <c r="P193" s="507">
        <v>0</v>
      </c>
      <c r="Q193" s="506"/>
      <c r="R193" s="506"/>
    </row>
    <row r="194" spans="2:18" s="269" customFormat="1" x14ac:dyDescent="0.2">
      <c r="B194" s="500" t="s">
        <v>264</v>
      </c>
      <c r="C194" s="500" t="s">
        <v>25</v>
      </c>
      <c r="D194" s="500" t="s">
        <v>309</v>
      </c>
      <c r="E194" s="508" t="s">
        <v>297</v>
      </c>
      <c r="F194" s="502">
        <v>2019</v>
      </c>
      <c r="G194" s="500" t="s">
        <v>218</v>
      </c>
      <c r="H194" s="503">
        <v>40</v>
      </c>
      <c r="I194" s="503">
        <v>40</v>
      </c>
      <c r="J194" s="504">
        <v>1947.68</v>
      </c>
      <c r="K194" s="505">
        <v>0</v>
      </c>
      <c r="L194" s="506">
        <v>0</v>
      </c>
      <c r="M194" s="506">
        <v>62060.529999999992</v>
      </c>
      <c r="N194" s="506">
        <v>0</v>
      </c>
      <c r="O194" s="507">
        <v>40</v>
      </c>
      <c r="P194" s="507">
        <v>0</v>
      </c>
      <c r="Q194" s="506"/>
      <c r="R194" s="506"/>
    </row>
    <row r="195" spans="2:18" s="269" customFormat="1" x14ac:dyDescent="0.2">
      <c r="B195" s="500" t="s">
        <v>264</v>
      </c>
      <c r="C195" s="500" t="s">
        <v>25</v>
      </c>
      <c r="D195" s="500" t="s">
        <v>309</v>
      </c>
      <c r="E195" s="508" t="s">
        <v>297</v>
      </c>
      <c r="F195" s="502">
        <v>2019</v>
      </c>
      <c r="G195" s="500" t="s">
        <v>216</v>
      </c>
      <c r="H195" s="503">
        <v>131</v>
      </c>
      <c r="I195" s="503">
        <v>131</v>
      </c>
      <c r="J195" s="504">
        <v>6470</v>
      </c>
      <c r="K195" s="505">
        <v>0</v>
      </c>
      <c r="L195" s="506">
        <v>0</v>
      </c>
      <c r="M195" s="506">
        <v>118258.25999999998</v>
      </c>
      <c r="N195" s="506">
        <v>0</v>
      </c>
      <c r="O195" s="507">
        <v>131</v>
      </c>
      <c r="P195" s="507">
        <v>0</v>
      </c>
      <c r="Q195" s="506"/>
      <c r="R195" s="506"/>
    </row>
    <row r="196" spans="2:18" s="269" customFormat="1" x14ac:dyDescent="0.2">
      <c r="B196" s="500" t="s">
        <v>264</v>
      </c>
      <c r="C196" s="500" t="s">
        <v>25</v>
      </c>
      <c r="D196" s="500" t="s">
        <v>309</v>
      </c>
      <c r="E196" s="508" t="s">
        <v>297</v>
      </c>
      <c r="F196" s="502">
        <v>2020</v>
      </c>
      <c r="G196" s="500" t="s">
        <v>218</v>
      </c>
      <c r="H196" s="503">
        <v>34</v>
      </c>
      <c r="I196" s="503">
        <v>34</v>
      </c>
      <c r="J196" s="504">
        <v>1700</v>
      </c>
      <c r="K196" s="505">
        <v>0</v>
      </c>
      <c r="L196" s="506">
        <v>0</v>
      </c>
      <c r="M196" s="506">
        <v>32673</v>
      </c>
      <c r="N196" s="506">
        <v>0</v>
      </c>
      <c r="O196" s="507">
        <v>34</v>
      </c>
      <c r="P196" s="507">
        <v>0</v>
      </c>
      <c r="Q196" s="506"/>
      <c r="R196" s="506"/>
    </row>
    <row r="197" spans="2:18" s="269" customFormat="1" x14ac:dyDescent="0.2">
      <c r="B197" s="500" t="s">
        <v>264</v>
      </c>
      <c r="C197" s="500" t="s">
        <v>25</v>
      </c>
      <c r="D197" s="500" t="s">
        <v>309</v>
      </c>
      <c r="E197" s="508" t="s">
        <v>297</v>
      </c>
      <c r="F197" s="502">
        <v>2020</v>
      </c>
      <c r="G197" s="500" t="s">
        <v>216</v>
      </c>
      <c r="H197" s="503">
        <v>252</v>
      </c>
      <c r="I197" s="503">
        <v>252</v>
      </c>
      <c r="J197" s="504">
        <v>11611.16</v>
      </c>
      <c r="K197" s="505">
        <v>0</v>
      </c>
      <c r="L197" s="506">
        <v>0</v>
      </c>
      <c r="M197" s="506">
        <v>192283.86000000004</v>
      </c>
      <c r="N197" s="506">
        <v>0</v>
      </c>
      <c r="O197" s="507">
        <v>252</v>
      </c>
      <c r="P197" s="507">
        <v>0</v>
      </c>
      <c r="Q197" s="506"/>
      <c r="R197" s="506"/>
    </row>
    <row r="198" spans="2:18" s="269" customFormat="1" x14ac:dyDescent="0.2">
      <c r="B198" s="500" t="s">
        <v>264</v>
      </c>
      <c r="C198" s="500" t="s">
        <v>25</v>
      </c>
      <c r="D198" s="500" t="s">
        <v>310</v>
      </c>
      <c r="E198" s="508" t="s">
        <v>297</v>
      </c>
      <c r="F198" s="502">
        <v>2019</v>
      </c>
      <c r="G198" s="500" t="s">
        <v>218</v>
      </c>
      <c r="H198" s="503">
        <v>236</v>
      </c>
      <c r="I198" s="503">
        <v>236</v>
      </c>
      <c r="J198" s="504">
        <v>26397.010000000002</v>
      </c>
      <c r="K198" s="505">
        <v>0</v>
      </c>
      <c r="L198" s="506">
        <v>46.201999999999998</v>
      </c>
      <c r="M198" s="506">
        <v>180644.74</v>
      </c>
      <c r="N198" s="506">
        <v>0</v>
      </c>
      <c r="O198" s="507">
        <v>236</v>
      </c>
      <c r="P198" s="507">
        <v>0</v>
      </c>
      <c r="Q198" s="506"/>
      <c r="R198" s="506">
        <v>-3077.36</v>
      </c>
    </row>
    <row r="199" spans="2:18" s="269" customFormat="1" x14ac:dyDescent="0.2">
      <c r="B199" s="500" t="s">
        <v>264</v>
      </c>
      <c r="C199" s="500" t="s">
        <v>25</v>
      </c>
      <c r="D199" s="500" t="s">
        <v>310</v>
      </c>
      <c r="E199" s="508" t="s">
        <v>297</v>
      </c>
      <c r="F199" s="502">
        <v>2019</v>
      </c>
      <c r="G199" s="500" t="s">
        <v>216</v>
      </c>
      <c r="H199" s="503">
        <v>1287</v>
      </c>
      <c r="I199" s="503">
        <v>1287</v>
      </c>
      <c r="J199" s="504">
        <v>127410.38</v>
      </c>
      <c r="K199" s="505">
        <v>0</v>
      </c>
      <c r="L199" s="506">
        <v>177.495</v>
      </c>
      <c r="M199" s="506">
        <v>570520.00000000012</v>
      </c>
      <c r="N199" s="506">
        <v>0</v>
      </c>
      <c r="O199" s="507">
        <v>1287</v>
      </c>
      <c r="P199" s="507">
        <v>0</v>
      </c>
      <c r="Q199" s="506"/>
      <c r="R199" s="506"/>
    </row>
    <row r="200" spans="2:18" s="269" customFormat="1" x14ac:dyDescent="0.2">
      <c r="B200" s="500" t="s">
        <v>264</v>
      </c>
      <c r="C200" s="500" t="s">
        <v>25</v>
      </c>
      <c r="D200" s="500" t="s">
        <v>310</v>
      </c>
      <c r="E200" s="508" t="s">
        <v>297</v>
      </c>
      <c r="F200" s="502">
        <v>2020</v>
      </c>
      <c r="G200" s="500" t="s">
        <v>218</v>
      </c>
      <c r="H200" s="503">
        <v>419</v>
      </c>
      <c r="I200" s="503">
        <v>419</v>
      </c>
      <c r="J200" s="504">
        <v>47474.21</v>
      </c>
      <c r="K200" s="505">
        <v>0</v>
      </c>
      <c r="L200" s="506">
        <v>67.936999999999983</v>
      </c>
      <c r="M200" s="506">
        <v>206649.37999999998</v>
      </c>
      <c r="N200" s="506">
        <v>0</v>
      </c>
      <c r="O200" s="507">
        <v>419</v>
      </c>
      <c r="P200" s="507">
        <v>0</v>
      </c>
      <c r="Q200" s="506"/>
      <c r="R200" s="506">
        <v>-2837.46</v>
      </c>
    </row>
    <row r="201" spans="2:18" s="269" customFormat="1" x14ac:dyDescent="0.2">
      <c r="B201" s="500" t="s">
        <v>264</v>
      </c>
      <c r="C201" s="500" t="s">
        <v>25</v>
      </c>
      <c r="D201" s="500" t="s">
        <v>310</v>
      </c>
      <c r="E201" s="508" t="s">
        <v>297</v>
      </c>
      <c r="F201" s="502">
        <v>2020</v>
      </c>
      <c r="G201" s="500" t="s">
        <v>216</v>
      </c>
      <c r="H201" s="503">
        <v>2423</v>
      </c>
      <c r="I201" s="503">
        <v>2423</v>
      </c>
      <c r="J201" s="504">
        <v>271070.28000000003</v>
      </c>
      <c r="K201" s="505">
        <v>0</v>
      </c>
      <c r="L201" s="506">
        <v>370.57599999999996</v>
      </c>
      <c r="M201" s="506">
        <v>1247041.3499999999</v>
      </c>
      <c r="N201" s="506">
        <v>0</v>
      </c>
      <c r="O201" s="507">
        <v>2423</v>
      </c>
      <c r="P201" s="507">
        <v>0</v>
      </c>
      <c r="Q201" s="506"/>
      <c r="R201" s="506"/>
    </row>
    <row r="202" spans="2:18" s="269" customFormat="1" x14ac:dyDescent="0.2">
      <c r="B202" s="500" t="s">
        <v>264</v>
      </c>
      <c r="C202" s="500" t="s">
        <v>25</v>
      </c>
      <c r="D202" s="500" t="s">
        <v>311</v>
      </c>
      <c r="E202" s="508" t="s">
        <v>297</v>
      </c>
      <c r="F202" s="502">
        <v>2019</v>
      </c>
      <c r="G202" s="500" t="s">
        <v>218</v>
      </c>
      <c r="H202" s="503">
        <v>651</v>
      </c>
      <c r="I202" s="503">
        <v>651</v>
      </c>
      <c r="J202" s="504">
        <v>44604.2</v>
      </c>
      <c r="K202" s="505">
        <v>0</v>
      </c>
      <c r="L202" s="506">
        <v>97.27600000000001</v>
      </c>
      <c r="M202" s="506">
        <v>335349.43000000005</v>
      </c>
      <c r="N202" s="506">
        <v>0</v>
      </c>
      <c r="O202" s="507">
        <v>651</v>
      </c>
      <c r="P202" s="507">
        <v>0</v>
      </c>
      <c r="Q202" s="506"/>
      <c r="R202" s="506">
        <v>-5194.3200000000006</v>
      </c>
    </row>
    <row r="203" spans="2:18" s="269" customFormat="1" x14ac:dyDescent="0.2">
      <c r="B203" s="500" t="s">
        <v>264</v>
      </c>
      <c r="C203" s="500" t="s">
        <v>25</v>
      </c>
      <c r="D203" s="500" t="s">
        <v>311</v>
      </c>
      <c r="E203" s="508" t="s">
        <v>297</v>
      </c>
      <c r="F203" s="502">
        <v>2019</v>
      </c>
      <c r="G203" s="500" t="s">
        <v>216</v>
      </c>
      <c r="H203" s="503">
        <v>270</v>
      </c>
      <c r="I203" s="503">
        <v>270</v>
      </c>
      <c r="J203" s="504">
        <v>17677.739999999998</v>
      </c>
      <c r="K203" s="505">
        <v>0</v>
      </c>
      <c r="L203" s="506">
        <v>33.256999999999998</v>
      </c>
      <c r="M203" s="506">
        <v>100064.25</v>
      </c>
      <c r="N203" s="506">
        <v>0</v>
      </c>
      <c r="O203" s="507">
        <v>270</v>
      </c>
      <c r="P203" s="507">
        <v>0</v>
      </c>
      <c r="Q203" s="506"/>
      <c r="R203" s="506"/>
    </row>
    <row r="204" spans="2:18" s="269" customFormat="1" x14ac:dyDescent="0.2">
      <c r="B204" s="500" t="s">
        <v>264</v>
      </c>
      <c r="C204" s="500" t="s">
        <v>25</v>
      </c>
      <c r="D204" s="500" t="s">
        <v>311</v>
      </c>
      <c r="E204" s="508" t="s">
        <v>297</v>
      </c>
      <c r="F204" s="502">
        <v>2020</v>
      </c>
      <c r="G204" s="500" t="s">
        <v>218</v>
      </c>
      <c r="H204" s="503">
        <v>44</v>
      </c>
      <c r="I204" s="503">
        <v>44</v>
      </c>
      <c r="J204" s="504">
        <v>2569.6799999999998</v>
      </c>
      <c r="K204" s="505">
        <v>0</v>
      </c>
      <c r="L204" s="506">
        <v>7.5069999999999997</v>
      </c>
      <c r="M204" s="506">
        <v>30643.5</v>
      </c>
      <c r="N204" s="506">
        <v>0</v>
      </c>
      <c r="O204" s="507">
        <v>44</v>
      </c>
      <c r="P204" s="507">
        <v>0</v>
      </c>
      <c r="Q204" s="506"/>
      <c r="R204" s="506">
        <v>-90.72</v>
      </c>
    </row>
    <row r="205" spans="2:18" s="269" customFormat="1" x14ac:dyDescent="0.2">
      <c r="B205" s="500" t="s">
        <v>264</v>
      </c>
      <c r="C205" s="500" t="s">
        <v>25</v>
      </c>
      <c r="D205" s="500" t="s">
        <v>311</v>
      </c>
      <c r="E205" s="508" t="s">
        <v>297</v>
      </c>
      <c r="F205" s="502">
        <v>2020</v>
      </c>
      <c r="G205" s="500" t="s">
        <v>216</v>
      </c>
      <c r="H205" s="503">
        <v>1045</v>
      </c>
      <c r="I205" s="503">
        <v>1045</v>
      </c>
      <c r="J205" s="504">
        <v>60145.2</v>
      </c>
      <c r="K205" s="505">
        <v>0</v>
      </c>
      <c r="L205" s="506">
        <v>168.56700000000004</v>
      </c>
      <c r="M205" s="506">
        <v>516667.86999999994</v>
      </c>
      <c r="N205" s="506">
        <v>0</v>
      </c>
      <c r="O205" s="507">
        <v>1045</v>
      </c>
      <c r="P205" s="507">
        <v>0</v>
      </c>
      <c r="Q205" s="506"/>
      <c r="R205" s="506"/>
    </row>
    <row r="206" spans="2:18" s="269" customFormat="1" x14ac:dyDescent="0.2">
      <c r="B206" s="500" t="s">
        <v>264</v>
      </c>
      <c r="C206" s="500" t="s">
        <v>25</v>
      </c>
      <c r="D206" s="500" t="s">
        <v>312</v>
      </c>
      <c r="E206" s="508" t="s">
        <v>297</v>
      </c>
      <c r="F206" s="502">
        <v>2019</v>
      </c>
      <c r="G206" s="500" t="s">
        <v>218</v>
      </c>
      <c r="H206" s="503">
        <v>90</v>
      </c>
      <c r="I206" s="503">
        <v>90</v>
      </c>
      <c r="J206" s="504">
        <v>9000</v>
      </c>
      <c r="K206" s="505">
        <v>0</v>
      </c>
      <c r="L206" s="506">
        <v>38.649000000000001</v>
      </c>
      <c r="M206" s="506">
        <v>169551.28000000003</v>
      </c>
      <c r="N206" s="506">
        <v>0</v>
      </c>
      <c r="O206" s="507">
        <v>90</v>
      </c>
      <c r="P206" s="507">
        <v>0</v>
      </c>
      <c r="Q206" s="506"/>
      <c r="R206" s="506">
        <v>-2853.19</v>
      </c>
    </row>
    <row r="207" spans="2:18" s="269" customFormat="1" x14ac:dyDescent="0.2">
      <c r="B207" s="500" t="s">
        <v>264</v>
      </c>
      <c r="C207" s="500" t="s">
        <v>25</v>
      </c>
      <c r="D207" s="500" t="s">
        <v>312</v>
      </c>
      <c r="E207" s="508" t="s">
        <v>297</v>
      </c>
      <c r="F207" s="502">
        <v>2019</v>
      </c>
      <c r="G207" s="500" t="s">
        <v>216</v>
      </c>
      <c r="H207" s="503">
        <v>282</v>
      </c>
      <c r="I207" s="503">
        <v>282</v>
      </c>
      <c r="J207" s="504">
        <v>27500.15</v>
      </c>
      <c r="K207" s="505">
        <v>0</v>
      </c>
      <c r="L207" s="506">
        <v>57.187000000000005</v>
      </c>
      <c r="M207" s="506">
        <v>204800.98000000004</v>
      </c>
      <c r="N207" s="506">
        <v>0</v>
      </c>
      <c r="O207" s="507">
        <v>282</v>
      </c>
      <c r="P207" s="507">
        <v>0</v>
      </c>
      <c r="Q207" s="506"/>
      <c r="R207" s="506"/>
    </row>
    <row r="208" spans="2:18" s="269" customFormat="1" x14ac:dyDescent="0.2">
      <c r="B208" s="500" t="s">
        <v>264</v>
      </c>
      <c r="C208" s="500" t="s">
        <v>25</v>
      </c>
      <c r="D208" s="500" t="s">
        <v>312</v>
      </c>
      <c r="E208" s="508" t="s">
        <v>297</v>
      </c>
      <c r="F208" s="502">
        <v>2020</v>
      </c>
      <c r="G208" s="500" t="s">
        <v>218</v>
      </c>
      <c r="H208" s="503">
        <v>129</v>
      </c>
      <c r="I208" s="503">
        <v>129</v>
      </c>
      <c r="J208" s="504">
        <v>12706.8</v>
      </c>
      <c r="K208" s="505">
        <v>0</v>
      </c>
      <c r="L208" s="506">
        <v>19.78</v>
      </c>
      <c r="M208" s="506">
        <v>54429.07</v>
      </c>
      <c r="N208" s="506">
        <v>0</v>
      </c>
      <c r="O208" s="507">
        <v>129</v>
      </c>
      <c r="P208" s="507">
        <v>0</v>
      </c>
      <c r="Q208" s="506"/>
      <c r="R208" s="506">
        <v>-864.34</v>
      </c>
    </row>
    <row r="209" spans="2:18" s="269" customFormat="1" x14ac:dyDescent="0.2">
      <c r="B209" s="500" t="s">
        <v>264</v>
      </c>
      <c r="C209" s="500" t="s">
        <v>25</v>
      </c>
      <c r="D209" s="500" t="s">
        <v>312</v>
      </c>
      <c r="E209" s="508" t="s">
        <v>297</v>
      </c>
      <c r="F209" s="502">
        <v>2020</v>
      </c>
      <c r="G209" s="500" t="s">
        <v>216</v>
      </c>
      <c r="H209" s="503">
        <v>564</v>
      </c>
      <c r="I209" s="503">
        <v>564</v>
      </c>
      <c r="J209" s="504">
        <v>49196.56</v>
      </c>
      <c r="K209" s="505">
        <v>0</v>
      </c>
      <c r="L209" s="506">
        <v>81.861000000000004</v>
      </c>
      <c r="M209" s="506">
        <v>257378.52</v>
      </c>
      <c r="N209" s="506">
        <v>0</v>
      </c>
      <c r="O209" s="507">
        <v>564</v>
      </c>
      <c r="P209" s="507">
        <v>0</v>
      </c>
      <c r="Q209" s="506"/>
      <c r="R209" s="506"/>
    </row>
    <row r="210" spans="2:18" s="269" customFormat="1" x14ac:dyDescent="0.2">
      <c r="B210" s="500" t="s">
        <v>264</v>
      </c>
      <c r="C210" s="500" t="s">
        <v>25</v>
      </c>
      <c r="D210" s="500" t="s">
        <v>313</v>
      </c>
      <c r="E210" s="508" t="s">
        <v>297</v>
      </c>
      <c r="F210" s="502">
        <v>2019</v>
      </c>
      <c r="G210" s="500" t="s">
        <v>218</v>
      </c>
      <c r="H210" s="503">
        <v>120</v>
      </c>
      <c r="I210" s="503">
        <v>120</v>
      </c>
      <c r="J210" s="504">
        <v>600</v>
      </c>
      <c r="K210" s="505">
        <v>0</v>
      </c>
      <c r="L210" s="506">
        <v>2.3839999999999999</v>
      </c>
      <c r="M210" s="506">
        <v>5035.78</v>
      </c>
      <c r="N210" s="506">
        <v>0</v>
      </c>
      <c r="O210" s="507">
        <v>120</v>
      </c>
      <c r="P210" s="507">
        <v>0</v>
      </c>
      <c r="Q210" s="506"/>
      <c r="R210" s="506">
        <v>-76.819999999999993</v>
      </c>
    </row>
    <row r="211" spans="2:18" s="269" customFormat="1" x14ac:dyDescent="0.2">
      <c r="B211" s="500" t="s">
        <v>264</v>
      </c>
      <c r="C211" s="500" t="s">
        <v>25</v>
      </c>
      <c r="D211" s="500" t="s">
        <v>313</v>
      </c>
      <c r="E211" s="508" t="s">
        <v>297</v>
      </c>
      <c r="F211" s="502">
        <v>2019</v>
      </c>
      <c r="G211" s="500" t="s">
        <v>216</v>
      </c>
      <c r="H211" s="503">
        <v>79</v>
      </c>
      <c r="I211" s="503">
        <v>79</v>
      </c>
      <c r="J211" s="504">
        <v>380</v>
      </c>
      <c r="K211" s="505">
        <v>0</v>
      </c>
      <c r="L211" s="506">
        <v>2.105</v>
      </c>
      <c r="M211" s="506">
        <v>10804.47</v>
      </c>
      <c r="N211" s="506">
        <v>0</v>
      </c>
      <c r="O211" s="507">
        <v>79</v>
      </c>
      <c r="P211" s="507">
        <v>0</v>
      </c>
      <c r="Q211" s="506"/>
      <c r="R211" s="506"/>
    </row>
    <row r="212" spans="2:18" s="269" customFormat="1" x14ac:dyDescent="0.2">
      <c r="B212" s="500" t="s">
        <v>264</v>
      </c>
      <c r="C212" s="500" t="s">
        <v>25</v>
      </c>
      <c r="D212" s="500" t="s">
        <v>313</v>
      </c>
      <c r="E212" s="508" t="s">
        <v>297</v>
      </c>
      <c r="F212" s="502">
        <v>2020</v>
      </c>
      <c r="G212" s="500" t="s">
        <v>218</v>
      </c>
      <c r="H212" s="503">
        <v>928</v>
      </c>
      <c r="I212" s="503">
        <v>928</v>
      </c>
      <c r="J212" s="504">
        <v>4640</v>
      </c>
      <c r="K212" s="505">
        <v>0</v>
      </c>
      <c r="L212" s="506">
        <v>28.637000000000004</v>
      </c>
      <c r="M212" s="506">
        <v>59617.61</v>
      </c>
      <c r="N212" s="506">
        <v>0</v>
      </c>
      <c r="O212" s="507">
        <v>928</v>
      </c>
      <c r="P212" s="507">
        <v>0</v>
      </c>
      <c r="Q212" s="506"/>
      <c r="R212" s="506">
        <v>-1059.05</v>
      </c>
    </row>
    <row r="213" spans="2:18" s="269" customFormat="1" x14ac:dyDescent="0.2">
      <c r="B213" s="500" t="s">
        <v>264</v>
      </c>
      <c r="C213" s="500" t="s">
        <v>25</v>
      </c>
      <c r="D213" s="500" t="s">
        <v>313</v>
      </c>
      <c r="E213" s="508" t="s">
        <v>297</v>
      </c>
      <c r="F213" s="502">
        <v>2020</v>
      </c>
      <c r="G213" s="500" t="s">
        <v>216</v>
      </c>
      <c r="H213" s="503">
        <v>805</v>
      </c>
      <c r="I213" s="503">
        <v>805</v>
      </c>
      <c r="J213" s="504">
        <v>2355.85</v>
      </c>
      <c r="K213" s="505">
        <v>0</v>
      </c>
      <c r="L213" s="506">
        <v>6.1839999999999993</v>
      </c>
      <c r="M213" s="506">
        <v>28211.059999999998</v>
      </c>
      <c r="N213" s="506">
        <v>0</v>
      </c>
      <c r="O213" s="507">
        <v>805</v>
      </c>
      <c r="P213" s="507">
        <v>0</v>
      </c>
      <c r="Q213" s="506"/>
      <c r="R213" s="506"/>
    </row>
    <row r="214" spans="2:18" s="269" customFormat="1" x14ac:dyDescent="0.2">
      <c r="B214" s="500" t="s">
        <v>264</v>
      </c>
      <c r="C214" s="500" t="s">
        <v>25</v>
      </c>
      <c r="D214" s="500" t="s">
        <v>314</v>
      </c>
      <c r="E214" s="508" t="s">
        <v>297</v>
      </c>
      <c r="F214" s="502">
        <v>2019</v>
      </c>
      <c r="G214" s="500" t="s">
        <v>218</v>
      </c>
      <c r="H214" s="503">
        <v>8122</v>
      </c>
      <c r="I214" s="503">
        <v>8122</v>
      </c>
      <c r="J214" s="504">
        <v>35276.28</v>
      </c>
      <c r="K214" s="505">
        <v>0</v>
      </c>
      <c r="L214" s="506">
        <v>349.49100000000004</v>
      </c>
      <c r="M214" s="506">
        <v>891658.95000000007</v>
      </c>
      <c r="N214" s="506">
        <v>0</v>
      </c>
      <c r="O214" s="507">
        <v>8122</v>
      </c>
      <c r="P214" s="507">
        <v>0</v>
      </c>
      <c r="Q214" s="506"/>
      <c r="R214" s="506">
        <v>-13408.96</v>
      </c>
    </row>
    <row r="215" spans="2:18" s="269" customFormat="1" x14ac:dyDescent="0.2">
      <c r="B215" s="500" t="s">
        <v>264</v>
      </c>
      <c r="C215" s="500" t="s">
        <v>25</v>
      </c>
      <c r="D215" s="500" t="s">
        <v>314</v>
      </c>
      <c r="E215" s="508" t="s">
        <v>297</v>
      </c>
      <c r="F215" s="502">
        <v>2019</v>
      </c>
      <c r="G215" s="500" t="s">
        <v>216</v>
      </c>
      <c r="H215" s="503">
        <v>6985</v>
      </c>
      <c r="I215" s="503">
        <v>6985</v>
      </c>
      <c r="J215" s="504">
        <v>31346.739999999998</v>
      </c>
      <c r="K215" s="505">
        <v>0</v>
      </c>
      <c r="L215" s="506">
        <v>123.392</v>
      </c>
      <c r="M215" s="506">
        <v>408141.88999999996</v>
      </c>
      <c r="N215" s="506">
        <v>0</v>
      </c>
      <c r="O215" s="507">
        <v>6985</v>
      </c>
      <c r="P215" s="507">
        <v>0</v>
      </c>
      <c r="Q215" s="506"/>
      <c r="R215" s="506"/>
    </row>
    <row r="216" spans="2:18" s="269" customFormat="1" x14ac:dyDescent="0.2">
      <c r="B216" s="500" t="s">
        <v>264</v>
      </c>
      <c r="C216" s="500" t="s">
        <v>25</v>
      </c>
      <c r="D216" s="500" t="s">
        <v>314</v>
      </c>
      <c r="E216" s="508" t="s">
        <v>297</v>
      </c>
      <c r="F216" s="502">
        <v>2020</v>
      </c>
      <c r="G216" s="500" t="s">
        <v>218</v>
      </c>
      <c r="H216" s="503">
        <v>13013</v>
      </c>
      <c r="I216" s="503">
        <v>13013</v>
      </c>
      <c r="J216" s="504">
        <v>60829.679999999986</v>
      </c>
      <c r="K216" s="505">
        <v>0</v>
      </c>
      <c r="L216" s="506">
        <v>538.95099999999979</v>
      </c>
      <c r="M216" s="506">
        <v>1285267.1999999995</v>
      </c>
      <c r="N216" s="506">
        <v>0</v>
      </c>
      <c r="O216" s="507">
        <v>13013</v>
      </c>
      <c r="P216" s="507">
        <v>0</v>
      </c>
      <c r="Q216" s="506"/>
      <c r="R216" s="506">
        <v>-20003.060000000001</v>
      </c>
    </row>
    <row r="217" spans="2:18" s="269" customFormat="1" x14ac:dyDescent="0.2">
      <c r="B217" s="500" t="s">
        <v>264</v>
      </c>
      <c r="C217" s="500" t="s">
        <v>25</v>
      </c>
      <c r="D217" s="500" t="s">
        <v>314</v>
      </c>
      <c r="E217" s="508" t="s">
        <v>297</v>
      </c>
      <c r="F217" s="502">
        <v>2020</v>
      </c>
      <c r="G217" s="500" t="s">
        <v>216</v>
      </c>
      <c r="H217" s="503">
        <v>35625</v>
      </c>
      <c r="I217" s="503">
        <v>35625</v>
      </c>
      <c r="J217" s="504">
        <v>144344.14999999997</v>
      </c>
      <c r="K217" s="505">
        <v>0</v>
      </c>
      <c r="L217" s="506">
        <v>1015.1139999999996</v>
      </c>
      <c r="M217" s="506">
        <v>3281016.1699999985</v>
      </c>
      <c r="N217" s="506">
        <v>0</v>
      </c>
      <c r="O217" s="507">
        <v>35625</v>
      </c>
      <c r="P217" s="507">
        <v>0</v>
      </c>
      <c r="Q217" s="506"/>
      <c r="R217" s="506"/>
    </row>
    <row r="218" spans="2:18" s="269" customFormat="1" x14ac:dyDescent="0.2">
      <c r="B218" s="500" t="s">
        <v>264</v>
      </c>
      <c r="C218" s="500" t="s">
        <v>25</v>
      </c>
      <c r="D218" s="500" t="s">
        <v>315</v>
      </c>
      <c r="E218" s="508" t="s">
        <v>297</v>
      </c>
      <c r="F218" s="502">
        <v>2019</v>
      </c>
      <c r="G218" s="500" t="s">
        <v>218</v>
      </c>
      <c r="H218" s="503">
        <v>648</v>
      </c>
      <c r="I218" s="503">
        <v>648</v>
      </c>
      <c r="J218" s="504">
        <v>3240</v>
      </c>
      <c r="K218" s="505">
        <v>0</v>
      </c>
      <c r="L218" s="506">
        <v>80.080000000000013</v>
      </c>
      <c r="M218" s="506">
        <v>170484.26000000004</v>
      </c>
      <c r="N218" s="506">
        <v>0</v>
      </c>
      <c r="O218" s="507">
        <v>648</v>
      </c>
      <c r="P218" s="507">
        <v>0</v>
      </c>
      <c r="Q218" s="506"/>
      <c r="R218" s="506">
        <v>-2684.7700000000004</v>
      </c>
    </row>
    <row r="219" spans="2:18" s="269" customFormat="1" x14ac:dyDescent="0.2">
      <c r="B219" s="500" t="s">
        <v>264</v>
      </c>
      <c r="C219" s="500" t="s">
        <v>25</v>
      </c>
      <c r="D219" s="500" t="s">
        <v>315</v>
      </c>
      <c r="E219" s="508" t="s">
        <v>297</v>
      </c>
      <c r="F219" s="502">
        <v>2019</v>
      </c>
      <c r="G219" s="500" t="s">
        <v>216</v>
      </c>
      <c r="H219" s="503">
        <v>2709</v>
      </c>
      <c r="I219" s="503">
        <v>2709</v>
      </c>
      <c r="J219" s="504">
        <v>9974.4</v>
      </c>
      <c r="K219" s="505">
        <v>0</v>
      </c>
      <c r="L219" s="506">
        <v>45.986000000000004</v>
      </c>
      <c r="M219" s="506">
        <v>162652.27000000002</v>
      </c>
      <c r="N219" s="506">
        <v>0</v>
      </c>
      <c r="O219" s="507">
        <v>2709</v>
      </c>
      <c r="P219" s="507">
        <v>0</v>
      </c>
      <c r="Q219" s="506"/>
      <c r="R219" s="506"/>
    </row>
    <row r="220" spans="2:18" s="269" customFormat="1" x14ac:dyDescent="0.2">
      <c r="B220" s="500" t="s">
        <v>264</v>
      </c>
      <c r="C220" s="500" t="s">
        <v>25</v>
      </c>
      <c r="D220" s="500" t="s">
        <v>315</v>
      </c>
      <c r="E220" s="508" t="s">
        <v>297</v>
      </c>
      <c r="F220" s="502">
        <v>2020</v>
      </c>
      <c r="G220" s="500" t="s">
        <v>218</v>
      </c>
      <c r="H220" s="503">
        <v>1248</v>
      </c>
      <c r="I220" s="503">
        <v>1248</v>
      </c>
      <c r="J220" s="504">
        <v>6237.66</v>
      </c>
      <c r="K220" s="505">
        <v>0</v>
      </c>
      <c r="L220" s="506">
        <v>76.850999999999999</v>
      </c>
      <c r="M220" s="506">
        <v>209193.01</v>
      </c>
      <c r="N220" s="506">
        <v>0</v>
      </c>
      <c r="O220" s="507">
        <v>1248</v>
      </c>
      <c r="P220" s="507">
        <v>0</v>
      </c>
      <c r="Q220" s="506"/>
      <c r="R220" s="506">
        <v>-2825.12</v>
      </c>
    </row>
    <row r="221" spans="2:18" s="269" customFormat="1" x14ac:dyDescent="0.2">
      <c r="B221" s="500" t="s">
        <v>264</v>
      </c>
      <c r="C221" s="500" t="s">
        <v>25</v>
      </c>
      <c r="D221" s="500" t="s">
        <v>315</v>
      </c>
      <c r="E221" s="508" t="s">
        <v>297</v>
      </c>
      <c r="F221" s="502">
        <v>2020</v>
      </c>
      <c r="G221" s="500" t="s">
        <v>216</v>
      </c>
      <c r="H221" s="503">
        <v>13361</v>
      </c>
      <c r="I221" s="503">
        <v>13361</v>
      </c>
      <c r="J221" s="504">
        <v>47064.34</v>
      </c>
      <c r="K221" s="505">
        <v>0</v>
      </c>
      <c r="L221" s="506">
        <v>175.60800000000003</v>
      </c>
      <c r="M221" s="506">
        <v>730202.23999999987</v>
      </c>
      <c r="N221" s="506">
        <v>0</v>
      </c>
      <c r="O221" s="507">
        <v>13361</v>
      </c>
      <c r="P221" s="507">
        <v>0</v>
      </c>
      <c r="Q221" s="506"/>
      <c r="R221" s="506"/>
    </row>
    <row r="222" spans="2:18" s="269" customFormat="1" x14ac:dyDescent="0.2">
      <c r="B222" s="500" t="s">
        <v>264</v>
      </c>
      <c r="C222" s="500" t="s">
        <v>25</v>
      </c>
      <c r="D222" s="500" t="s">
        <v>316</v>
      </c>
      <c r="E222" s="508" t="s">
        <v>297</v>
      </c>
      <c r="F222" s="502">
        <v>2019</v>
      </c>
      <c r="G222" s="500" t="s">
        <v>216</v>
      </c>
      <c r="H222" s="503">
        <v>20</v>
      </c>
      <c r="I222" s="503">
        <v>20</v>
      </c>
      <c r="J222" s="504">
        <v>400</v>
      </c>
      <c r="K222" s="505">
        <v>0</v>
      </c>
      <c r="L222" s="506">
        <v>1.248</v>
      </c>
      <c r="M222" s="506">
        <v>3876</v>
      </c>
      <c r="N222" s="506">
        <v>0</v>
      </c>
      <c r="O222" s="507">
        <v>20</v>
      </c>
      <c r="P222" s="507">
        <v>0</v>
      </c>
      <c r="Q222" s="506"/>
      <c r="R222" s="506"/>
    </row>
    <row r="223" spans="2:18" s="269" customFormat="1" x14ac:dyDescent="0.2">
      <c r="B223" s="500" t="s">
        <v>264</v>
      </c>
      <c r="C223" s="500" t="s">
        <v>25</v>
      </c>
      <c r="D223" s="500" t="s">
        <v>316</v>
      </c>
      <c r="E223" s="508" t="s">
        <v>297</v>
      </c>
      <c r="F223" s="502">
        <v>2020</v>
      </c>
      <c r="G223" s="500" t="s">
        <v>218</v>
      </c>
      <c r="H223" s="503">
        <v>26</v>
      </c>
      <c r="I223" s="503">
        <v>26</v>
      </c>
      <c r="J223" s="504">
        <v>520</v>
      </c>
      <c r="K223" s="505">
        <v>0</v>
      </c>
      <c r="L223" s="506">
        <v>2.0219999999999998</v>
      </c>
      <c r="M223" s="506">
        <v>7010.5</v>
      </c>
      <c r="N223" s="506">
        <v>0</v>
      </c>
      <c r="O223" s="507">
        <v>26</v>
      </c>
      <c r="P223" s="507">
        <v>0</v>
      </c>
      <c r="Q223" s="506"/>
      <c r="R223" s="506">
        <v>-77.989999999999995</v>
      </c>
    </row>
    <row r="224" spans="2:18" s="269" customFormat="1" x14ac:dyDescent="0.2">
      <c r="B224" s="500" t="s">
        <v>264</v>
      </c>
      <c r="C224" s="500" t="s">
        <v>25</v>
      </c>
      <c r="D224" s="500" t="s">
        <v>316</v>
      </c>
      <c r="E224" s="508" t="s">
        <v>297</v>
      </c>
      <c r="F224" s="502">
        <v>2020</v>
      </c>
      <c r="G224" s="500" t="s">
        <v>216</v>
      </c>
      <c r="H224" s="503">
        <v>80</v>
      </c>
      <c r="I224" s="503">
        <v>80</v>
      </c>
      <c r="J224" s="504">
        <v>1600</v>
      </c>
      <c r="K224" s="505">
        <v>0</v>
      </c>
      <c r="L224" s="506">
        <v>2.9870000000000001</v>
      </c>
      <c r="M224" s="506">
        <v>10098.74</v>
      </c>
      <c r="N224" s="506">
        <v>0</v>
      </c>
      <c r="O224" s="507">
        <v>80</v>
      </c>
      <c r="P224" s="507">
        <v>0</v>
      </c>
      <c r="Q224" s="506"/>
      <c r="R224" s="506"/>
    </row>
    <row r="225" spans="2:18" s="269" customFormat="1" x14ac:dyDescent="0.2">
      <c r="B225" s="500" t="s">
        <v>264</v>
      </c>
      <c r="C225" s="500" t="s">
        <v>25</v>
      </c>
      <c r="D225" s="500" t="s">
        <v>317</v>
      </c>
      <c r="E225" s="508" t="s">
        <v>297</v>
      </c>
      <c r="F225" s="502">
        <v>2019</v>
      </c>
      <c r="G225" s="500" t="s">
        <v>218</v>
      </c>
      <c r="H225" s="503">
        <v>321</v>
      </c>
      <c r="I225" s="503">
        <v>321</v>
      </c>
      <c r="J225" s="504">
        <v>1605</v>
      </c>
      <c r="K225" s="505">
        <v>0</v>
      </c>
      <c r="L225" s="506">
        <v>16.416</v>
      </c>
      <c r="M225" s="506">
        <v>56768.92</v>
      </c>
      <c r="N225" s="506">
        <v>0</v>
      </c>
      <c r="O225" s="507">
        <v>321</v>
      </c>
      <c r="P225" s="507">
        <v>0</v>
      </c>
      <c r="Q225" s="506"/>
      <c r="R225" s="506">
        <v>-896.37</v>
      </c>
    </row>
    <row r="226" spans="2:18" s="269" customFormat="1" x14ac:dyDescent="0.2">
      <c r="B226" s="500" t="s">
        <v>264</v>
      </c>
      <c r="C226" s="500" t="s">
        <v>25</v>
      </c>
      <c r="D226" s="500" t="s">
        <v>317</v>
      </c>
      <c r="E226" s="508" t="s">
        <v>297</v>
      </c>
      <c r="F226" s="502">
        <v>2020</v>
      </c>
      <c r="G226" s="500" t="s">
        <v>218</v>
      </c>
      <c r="H226" s="503">
        <v>219</v>
      </c>
      <c r="I226" s="503">
        <v>219</v>
      </c>
      <c r="J226" s="504">
        <v>1095</v>
      </c>
      <c r="K226" s="505">
        <v>0</v>
      </c>
      <c r="L226" s="506">
        <v>30.202999999999999</v>
      </c>
      <c r="M226" s="506">
        <v>121549.51</v>
      </c>
      <c r="N226" s="506">
        <v>0</v>
      </c>
      <c r="O226" s="507">
        <v>219</v>
      </c>
      <c r="P226" s="507">
        <v>0</v>
      </c>
      <c r="Q226" s="506"/>
      <c r="R226" s="506">
        <v>-1599.7600000000002</v>
      </c>
    </row>
    <row r="227" spans="2:18" s="269" customFormat="1" x14ac:dyDescent="0.2">
      <c r="B227" s="500" t="s">
        <v>264</v>
      </c>
      <c r="C227" s="500" t="s">
        <v>25</v>
      </c>
      <c r="D227" s="500" t="s">
        <v>317</v>
      </c>
      <c r="E227" s="508" t="s">
        <v>297</v>
      </c>
      <c r="F227" s="502">
        <v>2020</v>
      </c>
      <c r="G227" s="500" t="s">
        <v>216</v>
      </c>
      <c r="H227" s="503">
        <v>369</v>
      </c>
      <c r="I227" s="503">
        <v>369</v>
      </c>
      <c r="J227" s="504">
        <v>717.15</v>
      </c>
      <c r="K227" s="505">
        <v>0</v>
      </c>
      <c r="L227" s="506">
        <v>15.072000000000003</v>
      </c>
      <c r="M227" s="506">
        <v>48977.29</v>
      </c>
      <c r="N227" s="506">
        <v>0</v>
      </c>
      <c r="O227" s="507">
        <v>369</v>
      </c>
      <c r="P227" s="507">
        <v>0</v>
      </c>
      <c r="Q227" s="506"/>
      <c r="R227" s="506"/>
    </row>
    <row r="228" spans="2:18" s="269" customFormat="1" x14ac:dyDescent="0.2">
      <c r="B228" s="500" t="s">
        <v>264</v>
      </c>
      <c r="C228" s="500" t="s">
        <v>25</v>
      </c>
      <c r="D228" s="500" t="s">
        <v>318</v>
      </c>
      <c r="E228" s="508" t="s">
        <v>297</v>
      </c>
      <c r="F228" s="502">
        <v>2019</v>
      </c>
      <c r="G228" s="500" t="s">
        <v>218</v>
      </c>
      <c r="H228" s="503">
        <v>22</v>
      </c>
      <c r="I228" s="503">
        <v>22</v>
      </c>
      <c r="J228" s="504">
        <v>1272.8899999999999</v>
      </c>
      <c r="K228" s="505">
        <v>0</v>
      </c>
      <c r="L228" s="506">
        <v>2.5289999999999999</v>
      </c>
      <c r="M228" s="506">
        <v>6784.76</v>
      </c>
      <c r="N228" s="506">
        <v>0</v>
      </c>
      <c r="O228" s="507">
        <v>22</v>
      </c>
      <c r="P228" s="507">
        <v>0</v>
      </c>
      <c r="Q228" s="506"/>
      <c r="R228" s="506">
        <v>-39.64</v>
      </c>
    </row>
    <row r="229" spans="2:18" s="269" customFormat="1" x14ac:dyDescent="0.2">
      <c r="B229" s="500" t="s">
        <v>264</v>
      </c>
      <c r="C229" s="500" t="s">
        <v>25</v>
      </c>
      <c r="D229" s="500" t="s">
        <v>318</v>
      </c>
      <c r="E229" s="508" t="s">
        <v>297</v>
      </c>
      <c r="F229" s="502">
        <v>2019</v>
      </c>
      <c r="G229" s="500" t="s">
        <v>216</v>
      </c>
      <c r="H229" s="503">
        <v>138</v>
      </c>
      <c r="I229" s="503">
        <v>138</v>
      </c>
      <c r="J229" s="504">
        <v>10783.33</v>
      </c>
      <c r="K229" s="505">
        <v>0</v>
      </c>
      <c r="L229" s="506">
        <v>8.6579999999999995</v>
      </c>
      <c r="M229" s="506">
        <v>29151.800000000003</v>
      </c>
      <c r="N229" s="506">
        <v>0</v>
      </c>
      <c r="O229" s="507">
        <v>138</v>
      </c>
      <c r="P229" s="507">
        <v>0</v>
      </c>
      <c r="Q229" s="506"/>
      <c r="R229" s="506"/>
    </row>
    <row r="230" spans="2:18" s="269" customFormat="1" x14ac:dyDescent="0.2">
      <c r="B230" s="500" t="s">
        <v>264</v>
      </c>
      <c r="C230" s="500" t="s">
        <v>25</v>
      </c>
      <c r="D230" s="500" t="s">
        <v>318</v>
      </c>
      <c r="E230" s="508" t="s">
        <v>297</v>
      </c>
      <c r="F230" s="502">
        <v>2020</v>
      </c>
      <c r="G230" s="500" t="s">
        <v>218</v>
      </c>
      <c r="H230" s="503">
        <v>67</v>
      </c>
      <c r="I230" s="503">
        <v>67</v>
      </c>
      <c r="J230" s="504">
        <v>4884</v>
      </c>
      <c r="K230" s="505">
        <v>0</v>
      </c>
      <c r="L230" s="506">
        <v>6.0180000000000007</v>
      </c>
      <c r="M230" s="506">
        <v>20213.419999999998</v>
      </c>
      <c r="N230" s="506">
        <v>0</v>
      </c>
      <c r="O230" s="507">
        <v>67</v>
      </c>
      <c r="P230" s="507">
        <v>0</v>
      </c>
      <c r="Q230" s="506"/>
      <c r="R230" s="506">
        <v>-213.25</v>
      </c>
    </row>
    <row r="231" spans="2:18" s="269" customFormat="1" x14ac:dyDescent="0.2">
      <c r="B231" s="500" t="s">
        <v>264</v>
      </c>
      <c r="C231" s="500" t="s">
        <v>25</v>
      </c>
      <c r="D231" s="500" t="s">
        <v>318</v>
      </c>
      <c r="E231" s="508" t="s">
        <v>297</v>
      </c>
      <c r="F231" s="502">
        <v>2020</v>
      </c>
      <c r="G231" s="500" t="s">
        <v>216</v>
      </c>
      <c r="H231" s="503">
        <v>1765</v>
      </c>
      <c r="I231" s="503">
        <v>1765</v>
      </c>
      <c r="J231" s="504">
        <v>119775.1</v>
      </c>
      <c r="K231" s="505">
        <v>0</v>
      </c>
      <c r="L231" s="506">
        <v>84.869000000000014</v>
      </c>
      <c r="M231" s="506">
        <v>262506.71000000002</v>
      </c>
      <c r="N231" s="506">
        <v>0</v>
      </c>
      <c r="O231" s="507">
        <v>1765</v>
      </c>
      <c r="P231" s="507">
        <v>0</v>
      </c>
      <c r="Q231" s="506"/>
      <c r="R231" s="506"/>
    </row>
    <row r="232" spans="2:18" s="269" customFormat="1" x14ac:dyDescent="0.2">
      <c r="B232" s="500" t="s">
        <v>264</v>
      </c>
      <c r="C232" s="500" t="s">
        <v>25</v>
      </c>
      <c r="D232" s="500" t="s">
        <v>319</v>
      </c>
      <c r="E232" s="508" t="s">
        <v>297</v>
      </c>
      <c r="F232" s="502">
        <v>2019</v>
      </c>
      <c r="G232" s="500" t="s">
        <v>218</v>
      </c>
      <c r="H232" s="503">
        <v>2</v>
      </c>
      <c r="I232" s="503">
        <v>2</v>
      </c>
      <c r="J232" s="504">
        <v>50</v>
      </c>
      <c r="K232" s="505">
        <v>0</v>
      </c>
      <c r="L232" s="506">
        <v>0.127</v>
      </c>
      <c r="M232" s="506">
        <v>508.76</v>
      </c>
      <c r="N232" s="506">
        <v>0</v>
      </c>
      <c r="O232" s="507">
        <v>2</v>
      </c>
      <c r="P232" s="507">
        <v>0</v>
      </c>
      <c r="Q232" s="506"/>
      <c r="R232" s="506">
        <v>-8.370000000000001</v>
      </c>
    </row>
    <row r="233" spans="2:18" s="269" customFormat="1" x14ac:dyDescent="0.2">
      <c r="B233" s="500" t="s">
        <v>264</v>
      </c>
      <c r="C233" s="500" t="s">
        <v>25</v>
      </c>
      <c r="D233" s="500" t="s">
        <v>319</v>
      </c>
      <c r="E233" s="508" t="s">
        <v>297</v>
      </c>
      <c r="F233" s="502">
        <v>2019</v>
      </c>
      <c r="G233" s="500" t="s">
        <v>216</v>
      </c>
      <c r="H233" s="503">
        <v>101</v>
      </c>
      <c r="I233" s="503">
        <v>101</v>
      </c>
      <c r="J233" s="504">
        <v>2460.83</v>
      </c>
      <c r="K233" s="505">
        <v>0</v>
      </c>
      <c r="L233" s="506">
        <v>7.7750000000000004</v>
      </c>
      <c r="M233" s="506">
        <v>26280.36</v>
      </c>
      <c r="N233" s="506">
        <v>0</v>
      </c>
      <c r="O233" s="507">
        <v>101</v>
      </c>
      <c r="P233" s="507">
        <v>0</v>
      </c>
      <c r="Q233" s="506"/>
      <c r="R233" s="506"/>
    </row>
    <row r="234" spans="2:18" s="269" customFormat="1" x14ac:dyDescent="0.2">
      <c r="B234" s="500" t="s">
        <v>264</v>
      </c>
      <c r="C234" s="500" t="s">
        <v>25</v>
      </c>
      <c r="D234" s="500" t="s">
        <v>319</v>
      </c>
      <c r="E234" s="508" t="s">
        <v>297</v>
      </c>
      <c r="F234" s="502">
        <v>2020</v>
      </c>
      <c r="G234" s="500" t="s">
        <v>218</v>
      </c>
      <c r="H234" s="503">
        <v>100</v>
      </c>
      <c r="I234" s="503">
        <v>100</v>
      </c>
      <c r="J234" s="504">
        <v>2500</v>
      </c>
      <c r="K234" s="505">
        <v>0</v>
      </c>
      <c r="L234" s="506">
        <v>6.79</v>
      </c>
      <c r="M234" s="506">
        <v>19598.96</v>
      </c>
      <c r="N234" s="506">
        <v>0</v>
      </c>
      <c r="O234" s="507">
        <v>100</v>
      </c>
      <c r="P234" s="507">
        <v>0</v>
      </c>
      <c r="Q234" s="506"/>
      <c r="R234" s="506">
        <v>-297.72000000000003</v>
      </c>
    </row>
    <row r="235" spans="2:18" s="269" customFormat="1" x14ac:dyDescent="0.2">
      <c r="B235" s="500" t="s">
        <v>264</v>
      </c>
      <c r="C235" s="500" t="s">
        <v>25</v>
      </c>
      <c r="D235" s="500" t="s">
        <v>319</v>
      </c>
      <c r="E235" s="508" t="s">
        <v>297</v>
      </c>
      <c r="F235" s="502">
        <v>2020</v>
      </c>
      <c r="G235" s="500" t="s">
        <v>216</v>
      </c>
      <c r="H235" s="503">
        <v>412</v>
      </c>
      <c r="I235" s="503">
        <v>412</v>
      </c>
      <c r="J235" s="504">
        <v>10218.749999999998</v>
      </c>
      <c r="K235" s="505">
        <v>0</v>
      </c>
      <c r="L235" s="506">
        <v>12.646000000000001</v>
      </c>
      <c r="M235" s="506">
        <v>42278.739999999991</v>
      </c>
      <c r="N235" s="506">
        <v>0</v>
      </c>
      <c r="O235" s="507">
        <v>412</v>
      </c>
      <c r="P235" s="507">
        <v>0</v>
      </c>
      <c r="Q235" s="506"/>
      <c r="R235" s="506"/>
    </row>
    <row r="236" spans="2:18" s="269" customFormat="1" x14ac:dyDescent="0.2">
      <c r="B236" s="500" t="s">
        <v>264</v>
      </c>
      <c r="C236" s="500" t="s">
        <v>25</v>
      </c>
      <c r="D236" s="500" t="s">
        <v>320</v>
      </c>
      <c r="E236" s="508" t="s">
        <v>297</v>
      </c>
      <c r="F236" s="502">
        <v>2019</v>
      </c>
      <c r="G236" s="500" t="s">
        <v>218</v>
      </c>
      <c r="H236" s="503">
        <v>6</v>
      </c>
      <c r="I236" s="503">
        <v>6</v>
      </c>
      <c r="J236" s="504">
        <v>240</v>
      </c>
      <c r="K236" s="505">
        <v>0</v>
      </c>
      <c r="L236" s="506">
        <v>0.76900000000000013</v>
      </c>
      <c r="M236" s="506">
        <v>2980.04</v>
      </c>
      <c r="N236" s="506">
        <v>0</v>
      </c>
      <c r="O236" s="507">
        <v>6</v>
      </c>
      <c r="P236" s="507">
        <v>0</v>
      </c>
      <c r="Q236" s="506"/>
      <c r="R236" s="506">
        <v>-48.870000000000005</v>
      </c>
    </row>
    <row r="237" spans="2:18" s="269" customFormat="1" x14ac:dyDescent="0.2">
      <c r="B237" s="500" t="s">
        <v>264</v>
      </c>
      <c r="C237" s="500" t="s">
        <v>25</v>
      </c>
      <c r="D237" s="500" t="s">
        <v>320</v>
      </c>
      <c r="E237" s="508" t="s">
        <v>297</v>
      </c>
      <c r="F237" s="502">
        <v>2019</v>
      </c>
      <c r="G237" s="500" t="s">
        <v>216</v>
      </c>
      <c r="H237" s="503">
        <v>170</v>
      </c>
      <c r="I237" s="503">
        <v>170</v>
      </c>
      <c r="J237" s="504">
        <v>6708</v>
      </c>
      <c r="K237" s="505">
        <v>0</v>
      </c>
      <c r="L237" s="506">
        <v>30.989000000000001</v>
      </c>
      <c r="M237" s="506">
        <v>96852.6</v>
      </c>
      <c r="N237" s="506">
        <v>0</v>
      </c>
      <c r="O237" s="507">
        <v>170</v>
      </c>
      <c r="P237" s="507">
        <v>0</v>
      </c>
      <c r="Q237" s="506"/>
      <c r="R237" s="506"/>
    </row>
    <row r="238" spans="2:18" s="269" customFormat="1" x14ac:dyDescent="0.2">
      <c r="B238" s="500" t="s">
        <v>264</v>
      </c>
      <c r="C238" s="500" t="s">
        <v>25</v>
      </c>
      <c r="D238" s="500" t="s">
        <v>320</v>
      </c>
      <c r="E238" s="508" t="s">
        <v>297</v>
      </c>
      <c r="F238" s="502">
        <v>2020</v>
      </c>
      <c r="G238" s="500" t="s">
        <v>218</v>
      </c>
      <c r="H238" s="503">
        <v>154</v>
      </c>
      <c r="I238" s="503">
        <v>154</v>
      </c>
      <c r="J238" s="504">
        <v>6138</v>
      </c>
      <c r="K238" s="505">
        <v>0</v>
      </c>
      <c r="L238" s="506">
        <v>9.1739999999999977</v>
      </c>
      <c r="M238" s="506">
        <v>30625.200000000001</v>
      </c>
      <c r="N238" s="506">
        <v>0</v>
      </c>
      <c r="O238" s="507">
        <v>154</v>
      </c>
      <c r="P238" s="507">
        <v>0</v>
      </c>
      <c r="Q238" s="506"/>
      <c r="R238" s="506">
        <v>-421.63</v>
      </c>
    </row>
    <row r="239" spans="2:18" s="269" customFormat="1" x14ac:dyDescent="0.2">
      <c r="B239" s="500" t="s">
        <v>264</v>
      </c>
      <c r="C239" s="500" t="s">
        <v>25</v>
      </c>
      <c r="D239" s="500" t="s">
        <v>320</v>
      </c>
      <c r="E239" s="508" t="s">
        <v>297</v>
      </c>
      <c r="F239" s="502">
        <v>2020</v>
      </c>
      <c r="G239" s="500" t="s">
        <v>216</v>
      </c>
      <c r="H239" s="503">
        <v>786</v>
      </c>
      <c r="I239" s="503">
        <v>786</v>
      </c>
      <c r="J239" s="504">
        <v>29908.229999999996</v>
      </c>
      <c r="K239" s="505">
        <v>0</v>
      </c>
      <c r="L239" s="506">
        <v>37.046000000000006</v>
      </c>
      <c r="M239" s="506">
        <v>144450.89999999997</v>
      </c>
      <c r="N239" s="506">
        <v>0</v>
      </c>
      <c r="O239" s="507">
        <v>786</v>
      </c>
      <c r="P239" s="507">
        <v>0</v>
      </c>
      <c r="Q239" s="506"/>
      <c r="R239" s="506"/>
    </row>
    <row r="240" spans="2:18" s="269" customFormat="1" x14ac:dyDescent="0.2">
      <c r="B240" s="500" t="s">
        <v>264</v>
      </c>
      <c r="C240" s="500" t="s">
        <v>25</v>
      </c>
      <c r="D240" s="500" t="s">
        <v>321</v>
      </c>
      <c r="E240" s="508" t="s">
        <v>297</v>
      </c>
      <c r="F240" s="502">
        <v>2019</v>
      </c>
      <c r="G240" s="500" t="s">
        <v>216</v>
      </c>
      <c r="H240" s="503">
        <v>31</v>
      </c>
      <c r="I240" s="503">
        <v>31</v>
      </c>
      <c r="J240" s="504">
        <v>1677.3600000000001</v>
      </c>
      <c r="K240" s="505">
        <v>0</v>
      </c>
      <c r="L240" s="506">
        <v>1.9689999999999999</v>
      </c>
      <c r="M240" s="506">
        <v>4589.2</v>
      </c>
      <c r="N240" s="506">
        <v>0</v>
      </c>
      <c r="O240" s="507">
        <v>31</v>
      </c>
      <c r="P240" s="507">
        <v>0</v>
      </c>
      <c r="Q240" s="506"/>
      <c r="R240" s="506"/>
    </row>
    <row r="241" spans="2:18" s="269" customFormat="1" x14ac:dyDescent="0.2">
      <c r="B241" s="500" t="s">
        <v>264</v>
      </c>
      <c r="C241" s="500" t="s">
        <v>25</v>
      </c>
      <c r="D241" s="500" t="s">
        <v>321</v>
      </c>
      <c r="E241" s="508" t="s">
        <v>297</v>
      </c>
      <c r="F241" s="502">
        <v>2020</v>
      </c>
      <c r="G241" s="500" t="s">
        <v>218</v>
      </c>
      <c r="H241" s="503">
        <v>111</v>
      </c>
      <c r="I241" s="503">
        <v>111</v>
      </c>
      <c r="J241" s="504">
        <v>3255.08</v>
      </c>
      <c r="K241" s="505">
        <v>0</v>
      </c>
      <c r="L241" s="506">
        <v>1.93</v>
      </c>
      <c r="M241" s="506">
        <v>4012.76</v>
      </c>
      <c r="N241" s="506">
        <v>0</v>
      </c>
      <c r="O241" s="507">
        <v>111</v>
      </c>
      <c r="P241" s="507">
        <v>0</v>
      </c>
      <c r="Q241" s="506"/>
      <c r="R241" s="506">
        <v>-71.25</v>
      </c>
    </row>
    <row r="242" spans="2:18" s="269" customFormat="1" x14ac:dyDescent="0.2">
      <c r="B242" s="500" t="s">
        <v>264</v>
      </c>
      <c r="C242" s="500" t="s">
        <v>25</v>
      </c>
      <c r="D242" s="500" t="s">
        <v>321</v>
      </c>
      <c r="E242" s="508" t="s">
        <v>297</v>
      </c>
      <c r="F242" s="502">
        <v>2020</v>
      </c>
      <c r="G242" s="500" t="s">
        <v>216</v>
      </c>
      <c r="H242" s="503">
        <v>358</v>
      </c>
      <c r="I242" s="503">
        <v>358</v>
      </c>
      <c r="J242" s="504">
        <v>15875.21</v>
      </c>
      <c r="K242" s="505">
        <v>0</v>
      </c>
      <c r="L242" s="506">
        <v>13.372999999999999</v>
      </c>
      <c r="M242" s="506">
        <v>43063.29</v>
      </c>
      <c r="N242" s="506">
        <v>0</v>
      </c>
      <c r="O242" s="507">
        <v>358</v>
      </c>
      <c r="P242" s="507">
        <v>0</v>
      </c>
      <c r="Q242" s="506"/>
      <c r="R242" s="506"/>
    </row>
    <row r="243" spans="2:18" s="269" customFormat="1" x14ac:dyDescent="0.2">
      <c r="B243" s="500" t="s">
        <v>264</v>
      </c>
      <c r="C243" s="500" t="s">
        <v>25</v>
      </c>
      <c r="D243" s="500" t="s">
        <v>322</v>
      </c>
      <c r="E243" s="508" t="s">
        <v>297</v>
      </c>
      <c r="F243" s="502">
        <v>2020</v>
      </c>
      <c r="G243" s="500" t="s">
        <v>216</v>
      </c>
      <c r="H243" s="503">
        <v>301</v>
      </c>
      <c r="I243" s="503">
        <v>301</v>
      </c>
      <c r="J243" s="504">
        <v>6020</v>
      </c>
      <c r="K243" s="505">
        <v>0</v>
      </c>
      <c r="L243" s="506">
        <v>4.5690000000000008</v>
      </c>
      <c r="M243" s="506">
        <v>16762.309999999998</v>
      </c>
      <c r="N243" s="506">
        <v>0</v>
      </c>
      <c r="O243" s="507">
        <v>301</v>
      </c>
      <c r="P243" s="507">
        <v>0</v>
      </c>
      <c r="Q243" s="506"/>
      <c r="R243" s="506"/>
    </row>
    <row r="244" spans="2:18" s="269" customFormat="1" x14ac:dyDescent="0.2">
      <c r="B244" s="500" t="s">
        <v>264</v>
      </c>
      <c r="C244" s="500" t="s">
        <v>25</v>
      </c>
      <c r="D244" s="500" t="s">
        <v>323</v>
      </c>
      <c r="E244" s="508" t="s">
        <v>324</v>
      </c>
      <c r="F244" s="502">
        <v>2019</v>
      </c>
      <c r="G244" s="500" t="s">
        <v>218</v>
      </c>
      <c r="H244" s="503">
        <v>1280</v>
      </c>
      <c r="I244" s="503">
        <v>1280</v>
      </c>
      <c r="J244" s="504">
        <v>1245.4799999999998</v>
      </c>
      <c r="K244" s="505">
        <v>0</v>
      </c>
      <c r="L244" s="506">
        <v>14.793000000000001</v>
      </c>
      <c r="M244" s="506">
        <v>56817.250000000007</v>
      </c>
      <c r="N244" s="506">
        <v>0</v>
      </c>
      <c r="O244" s="507">
        <v>1280</v>
      </c>
      <c r="P244" s="507">
        <v>0</v>
      </c>
      <c r="Q244" s="506"/>
      <c r="R244" s="506">
        <v>-594.51</v>
      </c>
    </row>
    <row r="245" spans="2:18" s="269" customFormat="1" x14ac:dyDescent="0.2">
      <c r="B245" s="500" t="s">
        <v>264</v>
      </c>
      <c r="C245" s="500" t="s">
        <v>25</v>
      </c>
      <c r="D245" s="500" t="s">
        <v>323</v>
      </c>
      <c r="E245" s="508" t="s">
        <v>324</v>
      </c>
      <c r="F245" s="502">
        <v>2019</v>
      </c>
      <c r="G245" s="500" t="s">
        <v>216</v>
      </c>
      <c r="H245" s="503">
        <v>458</v>
      </c>
      <c r="I245" s="503">
        <v>458</v>
      </c>
      <c r="J245" s="504">
        <v>458</v>
      </c>
      <c r="K245" s="505">
        <v>0</v>
      </c>
      <c r="L245" s="506">
        <v>12.061</v>
      </c>
      <c r="M245" s="506">
        <v>49243.789999999994</v>
      </c>
      <c r="N245" s="506">
        <v>0</v>
      </c>
      <c r="O245" s="507">
        <v>458</v>
      </c>
      <c r="P245" s="507">
        <v>0</v>
      </c>
      <c r="Q245" s="506"/>
      <c r="R245" s="506"/>
    </row>
    <row r="246" spans="2:18" s="269" customFormat="1" x14ac:dyDescent="0.2">
      <c r="B246" s="500" t="s">
        <v>264</v>
      </c>
      <c r="C246" s="500" t="s">
        <v>25</v>
      </c>
      <c r="D246" s="500" t="s">
        <v>323</v>
      </c>
      <c r="E246" s="508" t="s">
        <v>324</v>
      </c>
      <c r="F246" s="502">
        <v>2020</v>
      </c>
      <c r="G246" s="500" t="s">
        <v>218</v>
      </c>
      <c r="H246" s="503">
        <v>1252</v>
      </c>
      <c r="I246" s="503">
        <v>1252</v>
      </c>
      <c r="J246" s="504">
        <v>1245.8800000000003</v>
      </c>
      <c r="K246" s="505">
        <v>0</v>
      </c>
      <c r="L246" s="506">
        <v>33.734999999999992</v>
      </c>
      <c r="M246" s="506">
        <v>116459.79999999996</v>
      </c>
      <c r="N246" s="506">
        <v>0</v>
      </c>
      <c r="O246" s="507">
        <v>1252</v>
      </c>
      <c r="P246" s="507">
        <v>0</v>
      </c>
      <c r="Q246" s="506"/>
      <c r="R246" s="506">
        <v>-1323.2600000000002</v>
      </c>
    </row>
    <row r="247" spans="2:18" s="269" customFormat="1" x14ac:dyDescent="0.2">
      <c r="B247" s="500" t="s">
        <v>264</v>
      </c>
      <c r="C247" s="500" t="s">
        <v>25</v>
      </c>
      <c r="D247" s="500" t="s">
        <v>323</v>
      </c>
      <c r="E247" s="508" t="s">
        <v>324</v>
      </c>
      <c r="F247" s="502">
        <v>2020</v>
      </c>
      <c r="G247" s="500" t="s">
        <v>216</v>
      </c>
      <c r="H247" s="503">
        <v>1660</v>
      </c>
      <c r="I247" s="503">
        <v>1660</v>
      </c>
      <c r="J247" s="504">
        <v>1660</v>
      </c>
      <c r="K247" s="505">
        <v>0</v>
      </c>
      <c r="L247" s="506">
        <v>28.034999999999989</v>
      </c>
      <c r="M247" s="506">
        <v>116365.45999999999</v>
      </c>
      <c r="N247" s="506">
        <v>0</v>
      </c>
      <c r="O247" s="507">
        <v>1660</v>
      </c>
      <c r="P247" s="507">
        <v>0</v>
      </c>
      <c r="Q247" s="506"/>
      <c r="R247" s="506"/>
    </row>
    <row r="248" spans="2:18" s="269" customFormat="1" x14ac:dyDescent="0.2">
      <c r="B248" s="500" t="s">
        <v>264</v>
      </c>
      <c r="C248" s="500" t="s">
        <v>25</v>
      </c>
      <c r="D248" s="500" t="s">
        <v>325</v>
      </c>
      <c r="E248" s="508" t="s">
        <v>326</v>
      </c>
      <c r="F248" s="502">
        <v>2019</v>
      </c>
      <c r="G248" s="500" t="s">
        <v>216</v>
      </c>
      <c r="H248" s="503">
        <v>3</v>
      </c>
      <c r="I248" s="503">
        <v>3</v>
      </c>
      <c r="J248" s="504">
        <v>190</v>
      </c>
      <c r="K248" s="505">
        <v>0</v>
      </c>
      <c r="L248" s="506">
        <v>8.1379999999999999</v>
      </c>
      <c r="M248" s="506">
        <v>246.26000000000002</v>
      </c>
      <c r="N248" s="506">
        <v>0</v>
      </c>
      <c r="O248" s="507">
        <v>3</v>
      </c>
      <c r="P248" s="507">
        <v>0</v>
      </c>
      <c r="Q248" s="506"/>
      <c r="R248" s="506"/>
    </row>
    <row r="249" spans="2:18" s="269" customFormat="1" x14ac:dyDescent="0.2">
      <c r="B249" s="500" t="s">
        <v>264</v>
      </c>
      <c r="C249" s="500" t="s">
        <v>25</v>
      </c>
      <c r="D249" s="500" t="s">
        <v>325</v>
      </c>
      <c r="E249" s="508" t="s">
        <v>326</v>
      </c>
      <c r="F249" s="502">
        <v>2020</v>
      </c>
      <c r="G249" s="500" t="s">
        <v>216</v>
      </c>
      <c r="H249" s="503">
        <v>3</v>
      </c>
      <c r="I249" s="503">
        <v>3</v>
      </c>
      <c r="J249" s="504">
        <v>210</v>
      </c>
      <c r="K249" s="505">
        <v>0</v>
      </c>
      <c r="L249" s="506">
        <v>8.6449999999999996</v>
      </c>
      <c r="M249" s="506">
        <v>27603.23</v>
      </c>
      <c r="N249" s="506">
        <v>0</v>
      </c>
      <c r="O249" s="507">
        <v>3</v>
      </c>
      <c r="P249" s="507">
        <v>0</v>
      </c>
      <c r="Q249" s="506"/>
      <c r="R249" s="506"/>
    </row>
    <row r="250" spans="2:18" s="269" customFormat="1" x14ac:dyDescent="0.2">
      <c r="B250" s="500" t="s">
        <v>264</v>
      </c>
      <c r="C250" s="500" t="s">
        <v>25</v>
      </c>
      <c r="D250" s="500" t="s">
        <v>327</v>
      </c>
      <c r="E250" s="508" t="s">
        <v>328</v>
      </c>
      <c r="F250" s="502">
        <v>2019</v>
      </c>
      <c r="G250" s="500" t="s">
        <v>216</v>
      </c>
      <c r="H250" s="503">
        <v>529</v>
      </c>
      <c r="I250" s="503">
        <v>529</v>
      </c>
      <c r="J250" s="504">
        <v>11730.23</v>
      </c>
      <c r="K250" s="505">
        <v>0</v>
      </c>
      <c r="L250" s="506">
        <v>47.338000000000001</v>
      </c>
      <c r="M250" s="506">
        <v>107343.40000000001</v>
      </c>
      <c r="N250" s="506">
        <v>0</v>
      </c>
      <c r="O250" s="507">
        <v>529</v>
      </c>
      <c r="P250" s="507">
        <v>0</v>
      </c>
      <c r="Q250" s="506"/>
      <c r="R250" s="506"/>
    </row>
    <row r="251" spans="2:18" s="269" customFormat="1" x14ac:dyDescent="0.2">
      <c r="B251" s="500" t="s">
        <v>264</v>
      </c>
      <c r="C251" s="500" t="s">
        <v>25</v>
      </c>
      <c r="D251" s="500" t="s">
        <v>327</v>
      </c>
      <c r="E251" s="508" t="s">
        <v>328</v>
      </c>
      <c r="F251" s="502">
        <v>2020</v>
      </c>
      <c r="G251" s="500" t="s">
        <v>218</v>
      </c>
      <c r="H251" s="503">
        <v>179</v>
      </c>
      <c r="I251" s="503">
        <v>179</v>
      </c>
      <c r="J251" s="504">
        <v>4387</v>
      </c>
      <c r="K251" s="505">
        <v>0</v>
      </c>
      <c r="L251" s="506">
        <v>22.608999999999998</v>
      </c>
      <c r="M251" s="506">
        <v>15638.67</v>
      </c>
      <c r="N251" s="506">
        <v>0</v>
      </c>
      <c r="O251" s="507">
        <v>179</v>
      </c>
      <c r="P251" s="507">
        <v>0</v>
      </c>
      <c r="Q251" s="506"/>
      <c r="R251" s="506">
        <v>-248.54999999999998</v>
      </c>
    </row>
    <row r="252" spans="2:18" s="269" customFormat="1" x14ac:dyDescent="0.2">
      <c r="B252" s="500" t="s">
        <v>264</v>
      </c>
      <c r="C252" s="500" t="s">
        <v>25</v>
      </c>
      <c r="D252" s="500" t="s">
        <v>327</v>
      </c>
      <c r="E252" s="508" t="s">
        <v>328</v>
      </c>
      <c r="F252" s="502">
        <v>2020</v>
      </c>
      <c r="G252" s="500" t="s">
        <v>216</v>
      </c>
      <c r="H252" s="503">
        <v>84</v>
      </c>
      <c r="I252" s="503">
        <v>84</v>
      </c>
      <c r="J252" s="504">
        <v>2044.47</v>
      </c>
      <c r="K252" s="505">
        <v>0</v>
      </c>
      <c r="L252" s="506">
        <v>8.4050000000000011</v>
      </c>
      <c r="M252" s="506">
        <v>8830.06</v>
      </c>
      <c r="N252" s="506">
        <v>0</v>
      </c>
      <c r="O252" s="507">
        <v>84</v>
      </c>
      <c r="P252" s="507">
        <v>0</v>
      </c>
      <c r="Q252" s="506"/>
      <c r="R252" s="506"/>
    </row>
    <row r="253" spans="2:18" s="269" customFormat="1" x14ac:dyDescent="0.2">
      <c r="B253" s="500" t="s">
        <v>264</v>
      </c>
      <c r="C253" s="500" t="s">
        <v>25</v>
      </c>
      <c r="D253" s="500" t="s">
        <v>329</v>
      </c>
      <c r="E253" s="508" t="s">
        <v>328</v>
      </c>
      <c r="F253" s="502">
        <v>2019</v>
      </c>
      <c r="G253" s="500" t="s">
        <v>216</v>
      </c>
      <c r="H253" s="503">
        <v>23</v>
      </c>
      <c r="I253" s="503">
        <v>23</v>
      </c>
      <c r="J253" s="504">
        <v>751.43999999999994</v>
      </c>
      <c r="K253" s="505">
        <v>0</v>
      </c>
      <c r="L253" s="506">
        <v>5.4949999999999992</v>
      </c>
      <c r="M253" s="506">
        <v>7249.2799999999988</v>
      </c>
      <c r="N253" s="506">
        <v>0</v>
      </c>
      <c r="O253" s="507">
        <v>23</v>
      </c>
      <c r="P253" s="507">
        <v>0</v>
      </c>
      <c r="Q253" s="506"/>
      <c r="R253" s="506"/>
    </row>
    <row r="254" spans="2:18" s="269" customFormat="1" x14ac:dyDescent="0.2">
      <c r="B254" s="500" t="s">
        <v>264</v>
      </c>
      <c r="C254" s="500" t="s">
        <v>25</v>
      </c>
      <c r="D254" s="500" t="s">
        <v>329</v>
      </c>
      <c r="E254" s="508" t="s">
        <v>328</v>
      </c>
      <c r="F254" s="502">
        <v>2020</v>
      </c>
      <c r="G254" s="500" t="s">
        <v>218</v>
      </c>
      <c r="H254" s="503">
        <v>6</v>
      </c>
      <c r="I254" s="503">
        <v>6</v>
      </c>
      <c r="J254" s="504">
        <v>240</v>
      </c>
      <c r="K254" s="505">
        <v>0</v>
      </c>
      <c r="L254" s="506">
        <v>0.30599999999999999</v>
      </c>
      <c r="M254" s="506">
        <v>229.13</v>
      </c>
      <c r="N254" s="506">
        <v>0</v>
      </c>
      <c r="O254" s="507">
        <v>6</v>
      </c>
      <c r="P254" s="507">
        <v>0</v>
      </c>
      <c r="Q254" s="506"/>
      <c r="R254" s="506">
        <v>-3.59</v>
      </c>
    </row>
    <row r="255" spans="2:18" s="269" customFormat="1" x14ac:dyDescent="0.2">
      <c r="B255" s="500" t="s">
        <v>264</v>
      </c>
      <c r="C255" s="500" t="s">
        <v>25</v>
      </c>
      <c r="D255" s="500" t="s">
        <v>329</v>
      </c>
      <c r="E255" s="508" t="s">
        <v>328</v>
      </c>
      <c r="F255" s="502">
        <v>2020</v>
      </c>
      <c r="G255" s="500" t="s">
        <v>216</v>
      </c>
      <c r="H255" s="503">
        <v>53</v>
      </c>
      <c r="I255" s="503">
        <v>53</v>
      </c>
      <c r="J255" s="504">
        <v>2062.84</v>
      </c>
      <c r="K255" s="505">
        <v>0</v>
      </c>
      <c r="L255" s="506">
        <v>14.347999999999999</v>
      </c>
      <c r="M255" s="506">
        <v>19613.599999999999</v>
      </c>
      <c r="N255" s="506">
        <v>0</v>
      </c>
      <c r="O255" s="507">
        <v>53</v>
      </c>
      <c r="P255" s="507">
        <v>0</v>
      </c>
      <c r="Q255" s="506"/>
      <c r="R255" s="506"/>
    </row>
    <row r="256" spans="2:18" s="269" customFormat="1" x14ac:dyDescent="0.2">
      <c r="B256" s="500" t="s">
        <v>264</v>
      </c>
      <c r="C256" s="500" t="s">
        <v>25</v>
      </c>
      <c r="D256" s="500" t="s">
        <v>330</v>
      </c>
      <c r="E256" s="508" t="s">
        <v>328</v>
      </c>
      <c r="F256" s="502">
        <v>2019</v>
      </c>
      <c r="G256" s="500" t="s">
        <v>218</v>
      </c>
      <c r="H256" s="503">
        <v>4</v>
      </c>
      <c r="I256" s="503">
        <v>4</v>
      </c>
      <c r="J256" s="504">
        <v>80</v>
      </c>
      <c r="K256" s="505">
        <v>0</v>
      </c>
      <c r="L256" s="506">
        <v>0.16</v>
      </c>
      <c r="M256" s="506">
        <v>115.07</v>
      </c>
      <c r="N256" s="506">
        <v>0</v>
      </c>
      <c r="O256" s="507">
        <v>4</v>
      </c>
      <c r="P256" s="507">
        <v>0</v>
      </c>
      <c r="Q256" s="506"/>
      <c r="R256" s="506">
        <v>-1.8</v>
      </c>
    </row>
    <row r="257" spans="1:53" s="269" customFormat="1" x14ac:dyDescent="0.2">
      <c r="B257" s="500" t="s">
        <v>264</v>
      </c>
      <c r="C257" s="500" t="s">
        <v>25</v>
      </c>
      <c r="D257" s="500" t="s">
        <v>330</v>
      </c>
      <c r="E257" s="508" t="s">
        <v>328</v>
      </c>
      <c r="F257" s="502">
        <v>2019</v>
      </c>
      <c r="G257" s="500" t="s">
        <v>216</v>
      </c>
      <c r="H257" s="503">
        <v>61</v>
      </c>
      <c r="I257" s="503">
        <v>61</v>
      </c>
      <c r="J257" s="504">
        <v>1092.8800000000001</v>
      </c>
      <c r="K257" s="505">
        <v>0</v>
      </c>
      <c r="L257" s="506">
        <v>9.7639999999999993</v>
      </c>
      <c r="M257" s="506">
        <v>19554.259999999998</v>
      </c>
      <c r="N257" s="506">
        <v>0</v>
      </c>
      <c r="O257" s="507">
        <v>61</v>
      </c>
      <c r="P257" s="507">
        <v>0</v>
      </c>
      <c r="Q257" s="506"/>
      <c r="R257" s="506"/>
    </row>
    <row r="258" spans="1:53" s="269" customFormat="1" x14ac:dyDescent="0.2">
      <c r="B258" s="500" t="s">
        <v>264</v>
      </c>
      <c r="C258" s="500" t="s">
        <v>25</v>
      </c>
      <c r="D258" s="500" t="s">
        <v>330</v>
      </c>
      <c r="E258" s="508" t="s">
        <v>328</v>
      </c>
      <c r="F258" s="502">
        <v>2020</v>
      </c>
      <c r="G258" s="500" t="s">
        <v>218</v>
      </c>
      <c r="H258" s="503">
        <v>81</v>
      </c>
      <c r="I258" s="503">
        <v>81</v>
      </c>
      <c r="J258" s="504">
        <v>1620</v>
      </c>
      <c r="K258" s="505">
        <v>0</v>
      </c>
      <c r="L258" s="506">
        <v>66.570999999999998</v>
      </c>
      <c r="M258" s="506">
        <v>2487293.4700000002</v>
      </c>
      <c r="N258" s="506">
        <v>0</v>
      </c>
      <c r="O258" s="507">
        <v>81</v>
      </c>
      <c r="P258" s="507">
        <v>0</v>
      </c>
      <c r="Q258" s="506"/>
      <c r="R258" s="506">
        <v>-0.92</v>
      </c>
    </row>
    <row r="259" spans="1:53" s="269" customFormat="1" x14ac:dyDescent="0.2">
      <c r="B259" s="500" t="s">
        <v>264</v>
      </c>
      <c r="C259" s="500" t="s">
        <v>25</v>
      </c>
      <c r="D259" s="500" t="s">
        <v>330</v>
      </c>
      <c r="E259" s="508" t="s">
        <v>328</v>
      </c>
      <c r="F259" s="502">
        <v>2020</v>
      </c>
      <c r="G259" s="500" t="s">
        <v>216</v>
      </c>
      <c r="H259" s="503">
        <v>9</v>
      </c>
      <c r="I259" s="503">
        <v>9</v>
      </c>
      <c r="J259" s="504">
        <v>138.19999999999999</v>
      </c>
      <c r="K259" s="505">
        <v>0</v>
      </c>
      <c r="L259" s="506">
        <v>0.98799999999999999</v>
      </c>
      <c r="M259" s="506">
        <v>893.31</v>
      </c>
      <c r="N259" s="506">
        <v>0</v>
      </c>
      <c r="O259" s="507">
        <v>9</v>
      </c>
      <c r="P259" s="507">
        <v>0</v>
      </c>
      <c r="Q259" s="506"/>
      <c r="R259" s="506"/>
    </row>
    <row r="260" spans="1:53" s="269" customFormat="1" x14ac:dyDescent="0.2">
      <c r="B260" s="500" t="s">
        <v>264</v>
      </c>
      <c r="C260" s="500" t="s">
        <v>25</v>
      </c>
      <c r="D260" s="500" t="s">
        <v>331</v>
      </c>
      <c r="E260" s="508" t="s">
        <v>332</v>
      </c>
      <c r="F260" s="502">
        <v>2020</v>
      </c>
      <c r="G260" s="500" t="s">
        <v>216</v>
      </c>
      <c r="H260" s="503">
        <v>2</v>
      </c>
      <c r="I260" s="503">
        <v>2</v>
      </c>
      <c r="J260" s="504">
        <v>315</v>
      </c>
      <c r="K260" s="505">
        <v>0</v>
      </c>
      <c r="L260" s="506">
        <v>1.0469999999999999</v>
      </c>
      <c r="M260" s="506">
        <v>14907.67</v>
      </c>
      <c r="N260" s="506">
        <v>0</v>
      </c>
      <c r="O260" s="507">
        <v>2</v>
      </c>
      <c r="P260" s="507">
        <v>0</v>
      </c>
      <c r="Q260" s="506"/>
      <c r="R260" s="506"/>
    </row>
    <row r="261" spans="1:53" s="269" customFormat="1" x14ac:dyDescent="0.2">
      <c r="B261" s="500" t="s">
        <v>264</v>
      </c>
      <c r="C261" s="500" t="s">
        <v>25</v>
      </c>
      <c r="D261" s="500" t="s">
        <v>333</v>
      </c>
      <c r="E261" s="508" t="s">
        <v>334</v>
      </c>
      <c r="F261" s="502">
        <v>2020</v>
      </c>
      <c r="G261" s="500" t="s">
        <v>216</v>
      </c>
      <c r="H261" s="503">
        <v>2</v>
      </c>
      <c r="I261" s="503">
        <v>2</v>
      </c>
      <c r="J261" s="504">
        <v>3000</v>
      </c>
      <c r="K261" s="505">
        <v>0</v>
      </c>
      <c r="L261" s="506">
        <v>0</v>
      </c>
      <c r="M261" s="506">
        <v>129443.1</v>
      </c>
      <c r="N261" s="506">
        <v>0</v>
      </c>
      <c r="O261" s="507">
        <v>2</v>
      </c>
      <c r="P261" s="507">
        <v>0</v>
      </c>
      <c r="Q261" s="506"/>
      <c r="R261" s="506"/>
    </row>
    <row r="262" spans="1:53" s="269" customFormat="1" x14ac:dyDescent="0.2">
      <c r="B262" s="500" t="s">
        <v>264</v>
      </c>
      <c r="C262" s="500" t="s">
        <v>25</v>
      </c>
      <c r="D262" s="500" t="s">
        <v>335</v>
      </c>
      <c r="E262" s="508" t="s">
        <v>336</v>
      </c>
      <c r="F262" s="502">
        <v>2019</v>
      </c>
      <c r="G262" s="500" t="s">
        <v>216</v>
      </c>
      <c r="H262" s="503">
        <v>11</v>
      </c>
      <c r="I262" s="503">
        <v>11</v>
      </c>
      <c r="J262" s="504">
        <v>30220</v>
      </c>
      <c r="K262" s="505">
        <v>0</v>
      </c>
      <c r="L262" s="506">
        <v>0</v>
      </c>
      <c r="M262" s="506">
        <v>1557810</v>
      </c>
      <c r="N262" s="506">
        <v>0</v>
      </c>
      <c r="O262" s="507">
        <v>11</v>
      </c>
      <c r="P262" s="507">
        <v>0</v>
      </c>
      <c r="Q262" s="506"/>
      <c r="R262" s="506"/>
    </row>
    <row r="263" spans="1:53" s="269" customFormat="1" x14ac:dyDescent="0.2">
      <c r="B263" s="500" t="s">
        <v>264</v>
      </c>
      <c r="C263" s="500" t="s">
        <v>25</v>
      </c>
      <c r="D263" s="500" t="s">
        <v>337</v>
      </c>
      <c r="E263" s="508" t="s">
        <v>336</v>
      </c>
      <c r="F263" s="502">
        <v>2020</v>
      </c>
      <c r="G263" s="500" t="s">
        <v>216</v>
      </c>
      <c r="H263" s="503">
        <v>24</v>
      </c>
      <c r="I263" s="503">
        <v>24</v>
      </c>
      <c r="J263" s="504">
        <v>1500</v>
      </c>
      <c r="K263" s="505">
        <v>0</v>
      </c>
      <c r="L263" s="506">
        <v>8.0000000000000018</v>
      </c>
      <c r="M263" s="506">
        <v>80000</v>
      </c>
      <c r="N263" s="506">
        <v>0</v>
      </c>
      <c r="O263" s="507">
        <v>24</v>
      </c>
      <c r="P263" s="507">
        <v>0</v>
      </c>
      <c r="Q263" s="506"/>
      <c r="R263" s="506"/>
    </row>
    <row r="264" spans="1:53" s="269" customFormat="1" ht="13.5" thickBot="1" x14ac:dyDescent="0.25">
      <c r="B264" s="500" t="s">
        <v>264</v>
      </c>
      <c r="C264" s="500" t="s">
        <v>25</v>
      </c>
      <c r="D264" s="500" t="s">
        <v>338</v>
      </c>
      <c r="E264" s="508" t="s">
        <v>336</v>
      </c>
      <c r="F264" s="502">
        <v>2019</v>
      </c>
      <c r="G264" s="500" t="s">
        <v>216</v>
      </c>
      <c r="H264" s="503">
        <v>1</v>
      </c>
      <c r="I264" s="503">
        <v>1</v>
      </c>
      <c r="J264" s="504">
        <v>2250</v>
      </c>
      <c r="K264" s="505">
        <v>0</v>
      </c>
      <c r="L264" s="506">
        <v>0</v>
      </c>
      <c r="M264" s="506">
        <v>78000</v>
      </c>
      <c r="N264" s="506">
        <v>0</v>
      </c>
      <c r="O264" s="507">
        <v>1</v>
      </c>
      <c r="P264" s="507">
        <v>0</v>
      </c>
      <c r="Q264" s="506"/>
      <c r="R264" s="506"/>
    </row>
    <row r="265" spans="1:53" s="51" customFormat="1" ht="15.75" thickBot="1" x14ac:dyDescent="0.25">
      <c r="A265" s="50"/>
      <c r="B265" s="76" t="s">
        <v>26</v>
      </c>
      <c r="C265" s="498"/>
      <c r="D265" s="498"/>
      <c r="E265" s="498"/>
      <c r="F265" s="499"/>
      <c r="G265" s="498"/>
      <c r="H265" s="46">
        <f t="shared" ref="H265:R265" si="9">SUMIF($C:$C,$B265,H:H)</f>
        <v>278</v>
      </c>
      <c r="I265" s="46">
        <f t="shared" si="9"/>
        <v>278</v>
      </c>
      <c r="J265" s="228">
        <f t="shared" si="9"/>
        <v>1384768.7900000003</v>
      </c>
      <c r="K265" s="228">
        <f t="shared" si="9"/>
        <v>0</v>
      </c>
      <c r="L265" s="47">
        <f t="shared" si="9"/>
        <v>1853.0199999999988</v>
      </c>
      <c r="M265" s="47">
        <f t="shared" si="9"/>
        <v>7587011.1299999999</v>
      </c>
      <c r="N265" s="47">
        <f t="shared" si="9"/>
        <v>0</v>
      </c>
      <c r="O265" s="46">
        <f t="shared" si="9"/>
        <v>278</v>
      </c>
      <c r="P265" s="46">
        <f t="shared" si="9"/>
        <v>0</v>
      </c>
      <c r="Q265" s="47">
        <f t="shared" si="9"/>
        <v>0</v>
      </c>
      <c r="R265" s="47">
        <f t="shared" si="9"/>
        <v>0</v>
      </c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</row>
    <row r="266" spans="1:53" s="269" customFormat="1" x14ac:dyDescent="0.2">
      <c r="B266" s="500" t="s">
        <v>264</v>
      </c>
      <c r="C266" s="500" t="s">
        <v>26</v>
      </c>
      <c r="D266" s="500" t="s">
        <v>339</v>
      </c>
      <c r="E266" s="501"/>
      <c r="F266" s="502">
        <v>2020</v>
      </c>
      <c r="G266" s="500" t="s">
        <v>216</v>
      </c>
      <c r="H266" s="503"/>
      <c r="I266" s="503"/>
      <c r="J266" s="504">
        <v>1327591.9873081131</v>
      </c>
      <c r="K266" s="505"/>
      <c r="L266" s="506">
        <v>1822.4999999999989</v>
      </c>
      <c r="M266" s="506">
        <v>7303288.7999999998</v>
      </c>
      <c r="N266" s="506">
        <v>0</v>
      </c>
      <c r="O266" s="507"/>
      <c r="P266" s="507"/>
      <c r="Q266" s="506"/>
      <c r="R266" s="506"/>
    </row>
    <row r="267" spans="1:53" s="269" customFormat="1" x14ac:dyDescent="0.2">
      <c r="B267" s="500" t="s">
        <v>264</v>
      </c>
      <c r="C267" s="500" t="s">
        <v>26</v>
      </c>
      <c r="D267" s="500" t="s">
        <v>340</v>
      </c>
      <c r="E267" s="501"/>
      <c r="F267" s="502">
        <v>2020</v>
      </c>
      <c r="G267" s="500" t="s">
        <v>216</v>
      </c>
      <c r="H267" s="503"/>
      <c r="I267" s="503"/>
      <c r="J267" s="504">
        <v>57176.802691887104</v>
      </c>
      <c r="K267" s="505"/>
      <c r="L267" s="506">
        <v>30.52</v>
      </c>
      <c r="M267" s="506">
        <v>283722.33</v>
      </c>
      <c r="N267" s="506">
        <v>0</v>
      </c>
      <c r="O267" s="507"/>
      <c r="P267" s="507"/>
      <c r="Q267" s="506"/>
      <c r="R267" s="506"/>
    </row>
    <row r="268" spans="1:53" s="269" customFormat="1" ht="13.5" thickBot="1" x14ac:dyDescent="0.25">
      <c r="B268" s="500" t="s">
        <v>264</v>
      </c>
      <c r="C268" s="500" t="s">
        <v>26</v>
      </c>
      <c r="D268" s="500" t="s">
        <v>341</v>
      </c>
      <c r="E268" s="501"/>
      <c r="F268" s="502">
        <v>2020</v>
      </c>
      <c r="G268" s="500" t="s">
        <v>216</v>
      </c>
      <c r="H268" s="503">
        <f>O268</f>
        <v>278</v>
      </c>
      <c r="I268" s="503">
        <f>O268</f>
        <v>278</v>
      </c>
      <c r="J268" s="504"/>
      <c r="K268" s="505"/>
      <c r="L268" s="506"/>
      <c r="M268" s="506"/>
      <c r="N268" s="506"/>
      <c r="O268" s="507">
        <v>278</v>
      </c>
      <c r="P268" s="507">
        <v>0</v>
      </c>
      <c r="Q268" s="506"/>
      <c r="R268" s="506"/>
    </row>
    <row r="269" spans="1:53" s="51" customFormat="1" ht="15.75" thickBot="1" x14ac:dyDescent="0.25">
      <c r="A269" s="50"/>
      <c r="B269" s="76" t="s">
        <v>27</v>
      </c>
      <c r="C269" s="498"/>
      <c r="D269" s="498"/>
      <c r="E269" s="498"/>
      <c r="F269" s="499"/>
      <c r="G269" s="498"/>
      <c r="H269" s="46">
        <f t="shared" ref="H269:R269" si="10">SUMIF($C:$C,$B269,H:H)</f>
        <v>124</v>
      </c>
      <c r="I269" s="46">
        <f t="shared" si="10"/>
        <v>84</v>
      </c>
      <c r="J269" s="228">
        <f t="shared" si="10"/>
        <v>1853730.29</v>
      </c>
      <c r="K269" s="228">
        <f t="shared" si="10"/>
        <v>0</v>
      </c>
      <c r="L269" s="47">
        <f t="shared" si="10"/>
        <v>2069.9559999999997</v>
      </c>
      <c r="M269" s="47">
        <f t="shared" si="10"/>
        <v>14797718</v>
      </c>
      <c r="N269" s="47">
        <f t="shared" si="10"/>
        <v>59456</v>
      </c>
      <c r="O269" s="46">
        <f t="shared" si="10"/>
        <v>115</v>
      </c>
      <c r="P269" s="46">
        <f t="shared" si="10"/>
        <v>30</v>
      </c>
      <c r="Q269" s="47">
        <f t="shared" si="10"/>
        <v>0</v>
      </c>
      <c r="R269" s="47">
        <f t="shared" si="10"/>
        <v>0</v>
      </c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</row>
    <row r="270" spans="1:53" s="269" customFormat="1" x14ac:dyDescent="0.2">
      <c r="B270" s="500" t="s">
        <v>264</v>
      </c>
      <c r="C270" s="500" t="s">
        <v>27</v>
      </c>
      <c r="D270" s="500" t="s">
        <v>342</v>
      </c>
      <c r="E270" s="501"/>
      <c r="F270" s="502">
        <v>2020</v>
      </c>
      <c r="G270" s="500" t="s">
        <v>218</v>
      </c>
      <c r="H270" s="503">
        <f>4+14</f>
        <v>18</v>
      </c>
      <c r="I270" s="503"/>
      <c r="J270" s="504"/>
      <c r="K270" s="505"/>
      <c r="L270" s="506"/>
      <c r="M270" s="506"/>
      <c r="N270" s="506"/>
      <c r="O270" s="507">
        <f>4+14</f>
        <v>18</v>
      </c>
      <c r="P270" s="507">
        <f>4+14</f>
        <v>18</v>
      </c>
      <c r="Q270" s="506"/>
      <c r="R270" s="506"/>
    </row>
    <row r="271" spans="1:53" s="269" customFormat="1" x14ac:dyDescent="0.2">
      <c r="B271" s="500" t="s">
        <v>264</v>
      </c>
      <c r="C271" s="500" t="s">
        <v>27</v>
      </c>
      <c r="D271" s="500" t="s">
        <v>342</v>
      </c>
      <c r="E271" s="501"/>
      <c r="F271" s="502">
        <v>2020</v>
      </c>
      <c r="G271" s="500" t="s">
        <v>216</v>
      </c>
      <c r="H271" s="503">
        <f>4+12</f>
        <v>16</v>
      </c>
      <c r="I271" s="503"/>
      <c r="J271" s="504"/>
      <c r="K271" s="505"/>
      <c r="L271" s="506"/>
      <c r="M271" s="506"/>
      <c r="N271" s="506"/>
      <c r="O271" s="507">
        <f>4+12</f>
        <v>16</v>
      </c>
      <c r="P271" s="507">
        <v>0</v>
      </c>
      <c r="Q271" s="506"/>
      <c r="R271" s="506"/>
    </row>
    <row r="272" spans="1:53" s="269" customFormat="1" x14ac:dyDescent="0.2">
      <c r="B272" s="500" t="s">
        <v>264</v>
      </c>
      <c r="C272" s="500" t="s">
        <v>27</v>
      </c>
      <c r="D272" s="500" t="s">
        <v>342</v>
      </c>
      <c r="E272" s="501"/>
      <c r="F272" s="502">
        <v>2020</v>
      </c>
      <c r="G272" s="500" t="s">
        <v>224</v>
      </c>
      <c r="H272" s="503">
        <f>1+5</f>
        <v>6</v>
      </c>
      <c r="I272" s="503"/>
      <c r="J272" s="504"/>
      <c r="K272" s="505"/>
      <c r="L272" s="506"/>
      <c r="M272" s="506"/>
      <c r="N272" s="506"/>
      <c r="O272" s="507">
        <v>0</v>
      </c>
      <c r="P272" s="507">
        <f>1+5</f>
        <v>6</v>
      </c>
      <c r="Q272" s="506"/>
      <c r="R272" s="506"/>
    </row>
    <row r="273" spans="1:53" s="269" customFormat="1" x14ac:dyDescent="0.2">
      <c r="B273" s="500" t="s">
        <v>264</v>
      </c>
      <c r="C273" s="500" t="s">
        <v>27</v>
      </c>
      <c r="D273" s="500" t="s">
        <v>343</v>
      </c>
      <c r="E273" s="501" t="s">
        <v>54</v>
      </c>
      <c r="F273" s="502">
        <v>2020</v>
      </c>
      <c r="G273" s="500" t="s">
        <v>218</v>
      </c>
      <c r="H273" s="503">
        <v>14</v>
      </c>
      <c r="I273" s="503">
        <v>14</v>
      </c>
      <c r="J273" s="504">
        <v>347943.35999999993</v>
      </c>
      <c r="K273" s="505">
        <v>0</v>
      </c>
      <c r="L273" s="506">
        <v>344.74400000000003</v>
      </c>
      <c r="M273" s="506">
        <v>2610496</v>
      </c>
      <c r="N273" s="506">
        <v>13074</v>
      </c>
      <c r="O273" s="507">
        <v>13</v>
      </c>
      <c r="P273" s="507">
        <v>3</v>
      </c>
      <c r="Q273" s="506"/>
      <c r="R273" s="506"/>
    </row>
    <row r="274" spans="1:53" s="269" customFormat="1" x14ac:dyDescent="0.2">
      <c r="B274" s="500" t="s">
        <v>264</v>
      </c>
      <c r="C274" s="500" t="s">
        <v>27</v>
      </c>
      <c r="D274" s="500" t="s">
        <v>343</v>
      </c>
      <c r="E274" s="501" t="s">
        <v>54</v>
      </c>
      <c r="F274" s="502">
        <v>2020</v>
      </c>
      <c r="G274" s="500" t="s">
        <v>216</v>
      </c>
      <c r="H274" s="503">
        <v>45</v>
      </c>
      <c r="I274" s="503">
        <v>45</v>
      </c>
      <c r="J274" s="504">
        <v>769710.76000000024</v>
      </c>
      <c r="K274" s="505">
        <v>0</v>
      </c>
      <c r="L274" s="506">
        <v>1187.8919999999998</v>
      </c>
      <c r="M274" s="506">
        <v>6655281</v>
      </c>
      <c r="N274" s="506">
        <v>0</v>
      </c>
      <c r="O274" s="507">
        <v>45</v>
      </c>
      <c r="P274" s="507">
        <v>0</v>
      </c>
      <c r="Q274" s="506"/>
      <c r="R274" s="506"/>
    </row>
    <row r="275" spans="1:53" s="269" customFormat="1" x14ac:dyDescent="0.2">
      <c r="B275" s="500" t="s">
        <v>264</v>
      </c>
      <c r="C275" s="500" t="s">
        <v>27</v>
      </c>
      <c r="D275" s="500" t="s">
        <v>343</v>
      </c>
      <c r="E275" s="501" t="s">
        <v>54</v>
      </c>
      <c r="F275" s="502">
        <v>2020</v>
      </c>
      <c r="G275" s="500" t="s">
        <v>224</v>
      </c>
      <c r="H275" s="503">
        <v>1</v>
      </c>
      <c r="I275" s="503">
        <v>1</v>
      </c>
      <c r="J275" s="504">
        <v>2099</v>
      </c>
      <c r="K275" s="505">
        <v>0</v>
      </c>
      <c r="L275" s="506">
        <v>0</v>
      </c>
      <c r="M275" s="506">
        <v>0</v>
      </c>
      <c r="N275" s="506">
        <v>2099</v>
      </c>
      <c r="O275" s="507">
        <v>0</v>
      </c>
      <c r="P275" s="507">
        <v>1</v>
      </c>
      <c r="Q275" s="506"/>
      <c r="R275" s="506"/>
    </row>
    <row r="276" spans="1:53" s="269" customFormat="1" x14ac:dyDescent="0.2">
      <c r="B276" s="500" t="s">
        <v>344</v>
      </c>
      <c r="C276" s="500" t="s">
        <v>27</v>
      </c>
      <c r="D276" s="500" t="s">
        <v>343</v>
      </c>
      <c r="E276" s="501" t="s">
        <v>54</v>
      </c>
      <c r="F276" s="502">
        <v>2020</v>
      </c>
      <c r="G276" s="500" t="s">
        <v>218</v>
      </c>
      <c r="H276" s="503">
        <v>1</v>
      </c>
      <c r="I276" s="503">
        <v>1</v>
      </c>
      <c r="J276" s="504">
        <v>48777.8</v>
      </c>
      <c r="K276" s="505">
        <v>0</v>
      </c>
      <c r="L276" s="506">
        <v>0</v>
      </c>
      <c r="M276" s="506">
        <v>44948</v>
      </c>
      <c r="N276" s="506">
        <v>44283</v>
      </c>
      <c r="O276" s="507">
        <v>1</v>
      </c>
      <c r="P276" s="507">
        <v>1</v>
      </c>
      <c r="Q276" s="506"/>
      <c r="R276" s="506"/>
    </row>
    <row r="277" spans="1:53" s="269" customFormat="1" x14ac:dyDescent="0.2">
      <c r="B277" s="500" t="s">
        <v>344</v>
      </c>
      <c r="C277" s="500" t="s">
        <v>27</v>
      </c>
      <c r="D277" s="500" t="s">
        <v>343</v>
      </c>
      <c r="E277" s="501" t="s">
        <v>54</v>
      </c>
      <c r="F277" s="502">
        <v>2020</v>
      </c>
      <c r="G277" s="500" t="s">
        <v>216</v>
      </c>
      <c r="H277" s="503">
        <v>2</v>
      </c>
      <c r="I277" s="503">
        <v>2</v>
      </c>
      <c r="J277" s="504">
        <v>117109.37</v>
      </c>
      <c r="K277" s="505">
        <v>0</v>
      </c>
      <c r="L277" s="506">
        <v>0</v>
      </c>
      <c r="M277" s="506">
        <v>438995</v>
      </c>
      <c r="N277" s="506">
        <v>0</v>
      </c>
      <c r="O277" s="507">
        <v>2</v>
      </c>
      <c r="P277" s="507">
        <v>0</v>
      </c>
      <c r="Q277" s="506"/>
      <c r="R277" s="506"/>
    </row>
    <row r="278" spans="1:53" s="269" customFormat="1" x14ac:dyDescent="0.2">
      <c r="B278" s="500" t="s">
        <v>264</v>
      </c>
      <c r="C278" s="500" t="s">
        <v>27</v>
      </c>
      <c r="D278" s="500" t="s">
        <v>345</v>
      </c>
      <c r="E278" s="501" t="s">
        <v>54</v>
      </c>
      <c r="F278" s="502">
        <v>2020</v>
      </c>
      <c r="G278" s="500" t="s">
        <v>218</v>
      </c>
      <c r="H278" s="503">
        <v>2</v>
      </c>
      <c r="I278" s="503">
        <v>2</v>
      </c>
      <c r="J278" s="504">
        <v>8850</v>
      </c>
      <c r="K278" s="505">
        <v>0</v>
      </c>
      <c r="L278" s="506">
        <v>0</v>
      </c>
      <c r="M278" s="506">
        <v>0</v>
      </c>
      <c r="N278" s="506">
        <v>0</v>
      </c>
      <c r="O278" s="507">
        <v>1</v>
      </c>
      <c r="P278" s="507">
        <v>1</v>
      </c>
      <c r="Q278" s="506"/>
      <c r="R278" s="506"/>
    </row>
    <row r="279" spans="1:53" s="269" customFormat="1" x14ac:dyDescent="0.2">
      <c r="B279" s="500" t="s">
        <v>264</v>
      </c>
      <c r="C279" s="500" t="s">
        <v>27</v>
      </c>
      <c r="D279" s="500" t="s">
        <v>345</v>
      </c>
      <c r="E279" s="501" t="s">
        <v>54</v>
      </c>
      <c r="F279" s="502">
        <v>2020</v>
      </c>
      <c r="G279" s="500" t="s">
        <v>216</v>
      </c>
      <c r="H279" s="503">
        <v>14</v>
      </c>
      <c r="I279" s="503">
        <v>14</v>
      </c>
      <c r="J279" s="504">
        <v>65490</v>
      </c>
      <c r="K279" s="505">
        <v>0</v>
      </c>
      <c r="L279" s="506">
        <v>0</v>
      </c>
      <c r="M279" s="506">
        <v>0</v>
      </c>
      <c r="N279" s="506">
        <v>0</v>
      </c>
      <c r="O279" s="507">
        <v>14</v>
      </c>
      <c r="P279" s="507">
        <v>0</v>
      </c>
      <c r="Q279" s="506"/>
      <c r="R279" s="506"/>
    </row>
    <row r="280" spans="1:53" s="269" customFormat="1" x14ac:dyDescent="0.2">
      <c r="B280" s="500" t="s">
        <v>264</v>
      </c>
      <c r="C280" s="500" t="s">
        <v>27</v>
      </c>
      <c r="D280" s="500" t="s">
        <v>346</v>
      </c>
      <c r="E280" s="501" t="s">
        <v>54</v>
      </c>
      <c r="F280" s="502">
        <v>2020</v>
      </c>
      <c r="G280" s="500" t="s">
        <v>218</v>
      </c>
      <c r="H280" s="503">
        <v>2</v>
      </c>
      <c r="I280" s="503">
        <v>2</v>
      </c>
      <c r="J280" s="504">
        <v>184655</v>
      </c>
      <c r="K280" s="505">
        <v>0</v>
      </c>
      <c r="L280" s="506">
        <v>217.37</v>
      </c>
      <c r="M280" s="506">
        <v>1587131</v>
      </c>
      <c r="N280" s="506">
        <v>0</v>
      </c>
      <c r="O280" s="507">
        <v>2</v>
      </c>
      <c r="P280" s="507">
        <v>0</v>
      </c>
      <c r="Q280" s="506"/>
      <c r="R280" s="506"/>
    </row>
    <row r="281" spans="1:53" s="269" customFormat="1" ht="13.5" thickBot="1" x14ac:dyDescent="0.25">
      <c r="B281" s="500" t="s">
        <v>264</v>
      </c>
      <c r="C281" s="500" t="s">
        <v>27</v>
      </c>
      <c r="D281" s="500" t="s">
        <v>346</v>
      </c>
      <c r="E281" s="501" t="s">
        <v>54</v>
      </c>
      <c r="F281" s="502">
        <v>2020</v>
      </c>
      <c r="G281" s="500" t="s">
        <v>216</v>
      </c>
      <c r="H281" s="503">
        <v>3</v>
      </c>
      <c r="I281" s="503">
        <v>3</v>
      </c>
      <c r="J281" s="504">
        <v>309095</v>
      </c>
      <c r="K281" s="505">
        <v>0</v>
      </c>
      <c r="L281" s="506">
        <v>319.95</v>
      </c>
      <c r="M281" s="506">
        <v>3460867</v>
      </c>
      <c r="N281" s="506">
        <v>0</v>
      </c>
      <c r="O281" s="507">
        <v>3</v>
      </c>
      <c r="P281" s="507">
        <v>0</v>
      </c>
      <c r="Q281" s="506"/>
      <c r="R281" s="506"/>
    </row>
    <row r="282" spans="1:53" s="51" customFormat="1" ht="15.75" thickBot="1" x14ac:dyDescent="0.25">
      <c r="A282" s="50"/>
      <c r="B282" s="76" t="s">
        <v>28</v>
      </c>
      <c r="C282" s="498"/>
      <c r="D282" s="498"/>
      <c r="E282" s="498"/>
      <c r="F282" s="499"/>
      <c r="G282" s="498"/>
      <c r="H282" s="46">
        <f t="shared" ref="H282:R282" si="11">SUMIF($C:$C,$B282,H:H)</f>
        <v>54</v>
      </c>
      <c r="I282" s="46">
        <f t="shared" si="11"/>
        <v>54</v>
      </c>
      <c r="J282" s="228">
        <f t="shared" si="11"/>
        <v>1937070</v>
      </c>
      <c r="K282" s="228">
        <f t="shared" si="11"/>
        <v>0</v>
      </c>
      <c r="L282" s="47">
        <f t="shared" si="11"/>
        <v>4035.3</v>
      </c>
      <c r="M282" s="47">
        <f t="shared" si="11"/>
        <v>13298890</v>
      </c>
      <c r="N282" s="47">
        <f t="shared" si="11"/>
        <v>71097</v>
      </c>
      <c r="O282" s="46">
        <f t="shared" si="11"/>
        <v>54</v>
      </c>
      <c r="P282" s="46">
        <f t="shared" si="11"/>
        <v>10</v>
      </c>
      <c r="Q282" s="47">
        <f t="shared" si="11"/>
        <v>0</v>
      </c>
      <c r="R282" s="47">
        <f t="shared" si="11"/>
        <v>0</v>
      </c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</row>
    <row r="283" spans="1:53" s="269" customFormat="1" x14ac:dyDescent="0.2">
      <c r="B283" s="500" t="s">
        <v>264</v>
      </c>
      <c r="C283" s="500" t="s">
        <v>28</v>
      </c>
      <c r="D283" s="500" t="s">
        <v>347</v>
      </c>
      <c r="E283" s="501" t="s">
        <v>54</v>
      </c>
      <c r="F283" s="502">
        <v>2020</v>
      </c>
      <c r="G283" s="500" t="s">
        <v>216</v>
      </c>
      <c r="H283" s="503">
        <v>1</v>
      </c>
      <c r="I283" s="503">
        <v>1</v>
      </c>
      <c r="J283" s="504">
        <v>3803</v>
      </c>
      <c r="K283" s="505">
        <v>0</v>
      </c>
      <c r="L283" s="506">
        <v>8</v>
      </c>
      <c r="M283" s="506">
        <v>25873</v>
      </c>
      <c r="N283" s="506">
        <v>0</v>
      </c>
      <c r="O283" s="507">
        <v>1</v>
      </c>
      <c r="P283" s="507">
        <v>0</v>
      </c>
      <c r="Q283" s="506"/>
      <c r="R283" s="506"/>
    </row>
    <row r="284" spans="1:53" s="269" customFormat="1" x14ac:dyDescent="0.2">
      <c r="B284" s="500" t="s">
        <v>264</v>
      </c>
      <c r="C284" s="500" t="s">
        <v>28</v>
      </c>
      <c r="D284" s="500" t="s">
        <v>348</v>
      </c>
      <c r="E284" s="501" t="s">
        <v>54</v>
      </c>
      <c r="F284" s="502">
        <v>2020</v>
      </c>
      <c r="G284" s="500" t="s">
        <v>216</v>
      </c>
      <c r="H284" s="503">
        <v>8</v>
      </c>
      <c r="I284" s="503">
        <v>8</v>
      </c>
      <c r="J284" s="504">
        <v>78665</v>
      </c>
      <c r="K284" s="505">
        <v>0</v>
      </c>
      <c r="L284" s="506">
        <v>157.9</v>
      </c>
      <c r="M284" s="506">
        <v>586610</v>
      </c>
      <c r="N284" s="506">
        <v>0</v>
      </c>
      <c r="O284" s="507">
        <v>8</v>
      </c>
      <c r="P284" s="507">
        <v>0</v>
      </c>
      <c r="Q284" s="506"/>
      <c r="R284" s="506"/>
    </row>
    <row r="285" spans="1:53" s="269" customFormat="1" x14ac:dyDescent="0.2">
      <c r="B285" s="500" t="s">
        <v>264</v>
      </c>
      <c r="C285" s="500" t="s">
        <v>28</v>
      </c>
      <c r="D285" s="500" t="s">
        <v>349</v>
      </c>
      <c r="E285" s="501" t="s">
        <v>54</v>
      </c>
      <c r="F285" s="502">
        <v>2020</v>
      </c>
      <c r="G285" s="500" t="s">
        <v>218</v>
      </c>
      <c r="H285" s="503">
        <v>10</v>
      </c>
      <c r="I285" s="503">
        <v>10</v>
      </c>
      <c r="J285" s="504">
        <v>315555</v>
      </c>
      <c r="K285" s="505">
        <v>0</v>
      </c>
      <c r="L285" s="506">
        <v>664.80000000000007</v>
      </c>
      <c r="M285" s="506">
        <v>1996661</v>
      </c>
      <c r="N285" s="506">
        <v>23766</v>
      </c>
      <c r="O285" s="507">
        <v>10</v>
      </c>
      <c r="P285" s="507">
        <v>7</v>
      </c>
      <c r="Q285" s="506"/>
      <c r="R285" s="506"/>
    </row>
    <row r="286" spans="1:53" s="269" customFormat="1" x14ac:dyDescent="0.2">
      <c r="B286" s="500" t="s">
        <v>264</v>
      </c>
      <c r="C286" s="500" t="s">
        <v>28</v>
      </c>
      <c r="D286" s="500" t="s">
        <v>349</v>
      </c>
      <c r="E286" s="501" t="s">
        <v>54</v>
      </c>
      <c r="F286" s="502">
        <v>2020</v>
      </c>
      <c r="G286" s="500" t="s">
        <v>216</v>
      </c>
      <c r="H286" s="503">
        <v>27</v>
      </c>
      <c r="I286" s="503">
        <v>27</v>
      </c>
      <c r="J286" s="504">
        <v>696308</v>
      </c>
      <c r="K286" s="505">
        <v>0</v>
      </c>
      <c r="L286" s="506">
        <v>1943.6</v>
      </c>
      <c r="M286" s="506">
        <v>5788202</v>
      </c>
      <c r="N286" s="506">
        <v>0</v>
      </c>
      <c r="O286" s="507">
        <v>27</v>
      </c>
      <c r="P286" s="507">
        <v>0</v>
      </c>
      <c r="Q286" s="506"/>
      <c r="R286" s="506"/>
    </row>
    <row r="287" spans="1:53" s="269" customFormat="1" x14ac:dyDescent="0.2">
      <c r="B287" s="500" t="s">
        <v>264</v>
      </c>
      <c r="C287" s="500" t="s">
        <v>28</v>
      </c>
      <c r="D287" s="500" t="s">
        <v>350</v>
      </c>
      <c r="E287" s="501" t="s">
        <v>54</v>
      </c>
      <c r="F287" s="502">
        <v>2020</v>
      </c>
      <c r="G287" s="500" t="s">
        <v>218</v>
      </c>
      <c r="H287" s="503">
        <v>3</v>
      </c>
      <c r="I287" s="503">
        <v>3</v>
      </c>
      <c r="J287" s="504">
        <v>142060</v>
      </c>
      <c r="K287" s="505">
        <v>0</v>
      </c>
      <c r="L287" s="506">
        <v>217</v>
      </c>
      <c r="M287" s="506">
        <v>647684</v>
      </c>
      <c r="N287" s="506">
        <v>47331</v>
      </c>
      <c r="O287" s="507">
        <v>3</v>
      </c>
      <c r="P287" s="507">
        <v>3</v>
      </c>
      <c r="Q287" s="506"/>
      <c r="R287" s="506"/>
    </row>
    <row r="288" spans="1:53" s="269" customFormat="1" x14ac:dyDescent="0.2">
      <c r="B288" s="500" t="s">
        <v>264</v>
      </c>
      <c r="C288" s="500" t="s">
        <v>28</v>
      </c>
      <c r="D288" s="500" t="s">
        <v>350</v>
      </c>
      <c r="E288" s="501" t="s">
        <v>54</v>
      </c>
      <c r="F288" s="502">
        <v>2020</v>
      </c>
      <c r="G288" s="500" t="s">
        <v>216</v>
      </c>
      <c r="H288" s="503">
        <v>4</v>
      </c>
      <c r="I288" s="503">
        <v>4</v>
      </c>
      <c r="J288" s="504">
        <v>316535</v>
      </c>
      <c r="K288" s="505">
        <v>0</v>
      </c>
      <c r="L288" s="506">
        <v>748</v>
      </c>
      <c r="M288" s="506">
        <v>2188567</v>
      </c>
      <c r="N288" s="506">
        <v>0</v>
      </c>
      <c r="O288" s="507">
        <v>4</v>
      </c>
      <c r="P288" s="507">
        <v>0</v>
      </c>
      <c r="Q288" s="506"/>
      <c r="R288" s="506"/>
    </row>
    <row r="289" spans="1:53" s="269" customFormat="1" ht="13.5" thickBot="1" x14ac:dyDescent="0.25">
      <c r="B289" s="500" t="s">
        <v>264</v>
      </c>
      <c r="C289" s="500" t="s">
        <v>28</v>
      </c>
      <c r="D289" s="500" t="s">
        <v>351</v>
      </c>
      <c r="E289" s="501" t="s">
        <v>54</v>
      </c>
      <c r="F289" s="502">
        <v>2020</v>
      </c>
      <c r="G289" s="500" t="s">
        <v>216</v>
      </c>
      <c r="H289" s="503">
        <v>1</v>
      </c>
      <c r="I289" s="503">
        <v>1</v>
      </c>
      <c r="J289" s="504">
        <v>384144</v>
      </c>
      <c r="K289" s="505">
        <v>0</v>
      </c>
      <c r="L289" s="506">
        <v>296</v>
      </c>
      <c r="M289" s="506">
        <v>2065293</v>
      </c>
      <c r="N289" s="506">
        <v>0</v>
      </c>
      <c r="O289" s="507">
        <v>1</v>
      </c>
      <c r="P289" s="507">
        <v>0</v>
      </c>
      <c r="Q289" s="506"/>
      <c r="R289" s="506"/>
    </row>
    <row r="290" spans="1:53" s="51" customFormat="1" ht="15.75" thickBot="1" x14ac:dyDescent="0.25">
      <c r="A290" s="50"/>
      <c r="B290" s="76" t="s">
        <v>29</v>
      </c>
      <c r="C290" s="498"/>
      <c r="D290" s="498"/>
      <c r="E290" s="498"/>
      <c r="F290" s="499"/>
      <c r="G290" s="498"/>
      <c r="H290" s="46">
        <f t="shared" ref="H290:R290" si="12">SUMIF($C:$C,$B290,H:H)</f>
        <v>14469</v>
      </c>
      <c r="I290" s="46">
        <f t="shared" si="12"/>
        <v>14465</v>
      </c>
      <c r="J290" s="228">
        <f t="shared" si="12"/>
        <v>505846.11000000004</v>
      </c>
      <c r="K290" s="228">
        <f t="shared" si="12"/>
        <v>0</v>
      </c>
      <c r="L290" s="47">
        <f t="shared" si="12"/>
        <v>719.52999999999986</v>
      </c>
      <c r="M290" s="47">
        <f t="shared" si="12"/>
        <v>6363886.410000002</v>
      </c>
      <c r="N290" s="47">
        <f t="shared" si="12"/>
        <v>0</v>
      </c>
      <c r="O290" s="46">
        <f t="shared" si="12"/>
        <v>14469</v>
      </c>
      <c r="P290" s="46">
        <f t="shared" si="12"/>
        <v>0</v>
      </c>
      <c r="Q290" s="47">
        <f t="shared" si="12"/>
        <v>0</v>
      </c>
      <c r="R290" s="47">
        <f t="shared" si="12"/>
        <v>0</v>
      </c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</row>
    <row r="291" spans="1:53" s="269" customFormat="1" x14ac:dyDescent="0.2">
      <c r="B291" s="500" t="s">
        <v>344</v>
      </c>
      <c r="C291" s="500" t="s">
        <v>29</v>
      </c>
      <c r="D291" s="500" t="s">
        <v>352</v>
      </c>
      <c r="E291" s="501"/>
      <c r="F291" s="502">
        <v>2020</v>
      </c>
      <c r="G291" s="500" t="s">
        <v>216</v>
      </c>
      <c r="H291" s="503">
        <v>4</v>
      </c>
      <c r="I291" s="503"/>
      <c r="J291" s="504"/>
      <c r="K291" s="505"/>
      <c r="L291" s="506"/>
      <c r="M291" s="506"/>
      <c r="N291" s="506"/>
      <c r="O291" s="507">
        <v>4</v>
      </c>
      <c r="P291" s="507">
        <v>0</v>
      </c>
      <c r="Q291" s="506"/>
      <c r="R291" s="506"/>
    </row>
    <row r="292" spans="1:53" s="269" customFormat="1" x14ac:dyDescent="0.2">
      <c r="B292" s="500" t="s">
        <v>344</v>
      </c>
      <c r="C292" s="500" t="s">
        <v>29</v>
      </c>
      <c r="D292" s="500" t="s">
        <v>353</v>
      </c>
      <c r="E292" s="501" t="s">
        <v>54</v>
      </c>
      <c r="F292" s="502">
        <v>2019</v>
      </c>
      <c r="G292" s="500" t="s">
        <v>216</v>
      </c>
      <c r="H292" s="503">
        <v>5</v>
      </c>
      <c r="I292" s="503">
        <v>5</v>
      </c>
      <c r="J292" s="504">
        <v>17142.830000000002</v>
      </c>
      <c r="K292" s="505">
        <v>0</v>
      </c>
      <c r="L292" s="506">
        <v>0</v>
      </c>
      <c r="M292" s="506">
        <v>181890</v>
      </c>
      <c r="N292" s="506">
        <v>0</v>
      </c>
      <c r="O292" s="507">
        <v>5</v>
      </c>
      <c r="P292" s="507">
        <v>0</v>
      </c>
      <c r="Q292" s="506"/>
      <c r="R292" s="506"/>
    </row>
    <row r="293" spans="1:53" s="269" customFormat="1" x14ac:dyDescent="0.2">
      <c r="B293" s="500" t="s">
        <v>344</v>
      </c>
      <c r="C293" s="500" t="s">
        <v>29</v>
      </c>
      <c r="D293" s="500" t="s">
        <v>353</v>
      </c>
      <c r="E293" s="501" t="s">
        <v>54</v>
      </c>
      <c r="F293" s="502">
        <v>2020</v>
      </c>
      <c r="G293" s="500" t="s">
        <v>216</v>
      </c>
      <c r="H293" s="503">
        <v>10</v>
      </c>
      <c r="I293" s="503">
        <v>10</v>
      </c>
      <c r="J293" s="504">
        <v>99900</v>
      </c>
      <c r="K293" s="505">
        <v>0</v>
      </c>
      <c r="L293" s="506">
        <v>0</v>
      </c>
      <c r="M293" s="506">
        <v>1031140</v>
      </c>
      <c r="N293" s="506">
        <v>0</v>
      </c>
      <c r="O293" s="507">
        <v>10</v>
      </c>
      <c r="P293" s="507">
        <v>0</v>
      </c>
      <c r="Q293" s="506"/>
      <c r="R293" s="506"/>
    </row>
    <row r="294" spans="1:53" s="269" customFormat="1" x14ac:dyDescent="0.2">
      <c r="B294" s="500" t="s">
        <v>344</v>
      </c>
      <c r="C294" s="500" t="s">
        <v>29</v>
      </c>
      <c r="D294" s="500" t="s">
        <v>354</v>
      </c>
      <c r="E294" s="508" t="s">
        <v>355</v>
      </c>
      <c r="F294" s="502">
        <v>2020</v>
      </c>
      <c r="G294" s="500" t="s">
        <v>218</v>
      </c>
      <c r="H294" s="503">
        <v>60</v>
      </c>
      <c r="I294" s="503">
        <v>60</v>
      </c>
      <c r="J294" s="504">
        <v>4500</v>
      </c>
      <c r="K294" s="505">
        <v>0</v>
      </c>
      <c r="L294" s="506">
        <v>21.9</v>
      </c>
      <c r="M294" s="506">
        <v>45968.1</v>
      </c>
      <c r="N294" s="506">
        <v>0</v>
      </c>
      <c r="O294" s="507">
        <v>60</v>
      </c>
      <c r="P294" s="507">
        <v>0</v>
      </c>
      <c r="Q294" s="506"/>
      <c r="R294" s="506"/>
    </row>
    <row r="295" spans="1:53" s="269" customFormat="1" x14ac:dyDescent="0.2">
      <c r="B295" s="500" t="s">
        <v>344</v>
      </c>
      <c r="C295" s="500" t="s">
        <v>29</v>
      </c>
      <c r="D295" s="500" t="s">
        <v>354</v>
      </c>
      <c r="E295" s="508" t="s">
        <v>355</v>
      </c>
      <c r="F295" s="502">
        <v>2020</v>
      </c>
      <c r="G295" s="500" t="s">
        <v>216</v>
      </c>
      <c r="H295" s="503">
        <v>226</v>
      </c>
      <c r="I295" s="503">
        <v>226</v>
      </c>
      <c r="J295" s="504">
        <v>13992</v>
      </c>
      <c r="K295" s="505">
        <v>0</v>
      </c>
      <c r="L295" s="506">
        <v>82.49</v>
      </c>
      <c r="M295" s="506">
        <v>173146.51</v>
      </c>
      <c r="N295" s="506">
        <v>0</v>
      </c>
      <c r="O295" s="507">
        <v>226</v>
      </c>
      <c r="P295" s="507">
        <v>0</v>
      </c>
      <c r="Q295" s="506"/>
      <c r="R295" s="506"/>
    </row>
    <row r="296" spans="1:53" s="269" customFormat="1" x14ac:dyDescent="0.2">
      <c r="B296" s="500" t="s">
        <v>344</v>
      </c>
      <c r="C296" s="500" t="s">
        <v>29</v>
      </c>
      <c r="D296" s="500" t="s">
        <v>356</v>
      </c>
      <c r="E296" s="508" t="s">
        <v>355</v>
      </c>
      <c r="F296" s="502">
        <v>2020</v>
      </c>
      <c r="G296" s="500" t="s">
        <v>216</v>
      </c>
      <c r="H296" s="503">
        <v>80</v>
      </c>
      <c r="I296" s="503">
        <v>80</v>
      </c>
      <c r="J296" s="504">
        <v>1280</v>
      </c>
      <c r="K296" s="505">
        <v>0</v>
      </c>
      <c r="L296" s="506">
        <v>13.999999999999998</v>
      </c>
      <c r="M296" s="506">
        <v>50357.999999999993</v>
      </c>
      <c r="N296" s="506">
        <v>0</v>
      </c>
      <c r="O296" s="507">
        <v>80</v>
      </c>
      <c r="P296" s="507">
        <v>0</v>
      </c>
      <c r="Q296" s="506"/>
      <c r="R296" s="506"/>
    </row>
    <row r="297" spans="1:53" s="269" customFormat="1" x14ac:dyDescent="0.2">
      <c r="B297" s="500" t="s">
        <v>344</v>
      </c>
      <c r="C297" s="500" t="s">
        <v>29</v>
      </c>
      <c r="D297" s="500" t="s">
        <v>285</v>
      </c>
      <c r="E297" s="508" t="s">
        <v>286</v>
      </c>
      <c r="F297" s="502">
        <v>2020</v>
      </c>
      <c r="G297" s="500" t="s">
        <v>216</v>
      </c>
      <c r="H297" s="503">
        <v>6</v>
      </c>
      <c r="I297" s="503">
        <v>6</v>
      </c>
      <c r="J297" s="504">
        <v>224</v>
      </c>
      <c r="K297" s="505">
        <v>0</v>
      </c>
      <c r="L297" s="506">
        <v>0.97700000000000009</v>
      </c>
      <c r="M297" s="506">
        <v>1291.81</v>
      </c>
      <c r="N297" s="506">
        <v>0</v>
      </c>
      <c r="O297" s="507">
        <v>6</v>
      </c>
      <c r="P297" s="507">
        <v>0</v>
      </c>
      <c r="Q297" s="506"/>
      <c r="R297" s="506"/>
    </row>
    <row r="298" spans="1:53" s="269" customFormat="1" x14ac:dyDescent="0.2">
      <c r="B298" s="500" t="s">
        <v>344</v>
      </c>
      <c r="C298" s="500" t="s">
        <v>29</v>
      </c>
      <c r="D298" s="500" t="s">
        <v>295</v>
      </c>
      <c r="E298" s="508" t="s">
        <v>294</v>
      </c>
      <c r="F298" s="502">
        <v>2019</v>
      </c>
      <c r="G298" s="500" t="s">
        <v>216</v>
      </c>
      <c r="H298" s="503">
        <v>1</v>
      </c>
      <c r="I298" s="503">
        <v>1</v>
      </c>
      <c r="J298" s="504">
        <v>4357.6000000000004</v>
      </c>
      <c r="K298" s="505">
        <v>0</v>
      </c>
      <c r="L298" s="506">
        <v>0.34499999999999997</v>
      </c>
      <c r="M298" s="506">
        <v>2657.45</v>
      </c>
      <c r="N298" s="506">
        <v>0</v>
      </c>
      <c r="O298" s="507">
        <v>1</v>
      </c>
      <c r="P298" s="507">
        <v>0</v>
      </c>
      <c r="Q298" s="506"/>
      <c r="R298" s="506"/>
    </row>
    <row r="299" spans="1:53" s="269" customFormat="1" x14ac:dyDescent="0.2">
      <c r="B299" s="500" t="s">
        <v>344</v>
      </c>
      <c r="C299" s="500" t="s">
        <v>29</v>
      </c>
      <c r="D299" s="500" t="s">
        <v>357</v>
      </c>
      <c r="E299" s="508" t="s">
        <v>358</v>
      </c>
      <c r="F299" s="502">
        <v>2020</v>
      </c>
      <c r="G299" s="500" t="s">
        <v>218</v>
      </c>
      <c r="H299" s="503">
        <v>1</v>
      </c>
      <c r="I299" s="503">
        <v>1</v>
      </c>
      <c r="J299" s="504">
        <v>2500</v>
      </c>
      <c r="K299" s="505">
        <v>0</v>
      </c>
      <c r="L299" s="506">
        <v>0</v>
      </c>
      <c r="M299" s="506">
        <v>16000</v>
      </c>
      <c r="N299" s="506">
        <v>0</v>
      </c>
      <c r="O299" s="507">
        <v>1</v>
      </c>
      <c r="P299" s="507">
        <v>0</v>
      </c>
      <c r="Q299" s="506"/>
      <c r="R299" s="506"/>
    </row>
    <row r="300" spans="1:53" s="269" customFormat="1" x14ac:dyDescent="0.2">
      <c r="B300" s="500" t="s">
        <v>344</v>
      </c>
      <c r="C300" s="500" t="s">
        <v>29</v>
      </c>
      <c r="D300" s="500" t="s">
        <v>357</v>
      </c>
      <c r="E300" s="508" t="s">
        <v>358</v>
      </c>
      <c r="F300" s="502">
        <v>2020</v>
      </c>
      <c r="G300" s="500" t="s">
        <v>216</v>
      </c>
      <c r="H300" s="503">
        <v>3</v>
      </c>
      <c r="I300" s="503">
        <v>3</v>
      </c>
      <c r="J300" s="504">
        <v>7500</v>
      </c>
      <c r="K300" s="505">
        <v>0</v>
      </c>
      <c r="L300" s="506">
        <v>0</v>
      </c>
      <c r="M300" s="506">
        <v>48000</v>
      </c>
      <c r="N300" s="506">
        <v>0</v>
      </c>
      <c r="O300" s="507">
        <v>3</v>
      </c>
      <c r="P300" s="507">
        <v>0</v>
      </c>
      <c r="Q300" s="506"/>
      <c r="R300" s="506"/>
    </row>
    <row r="301" spans="1:53" s="269" customFormat="1" x14ac:dyDescent="0.2">
      <c r="B301" s="500" t="s">
        <v>344</v>
      </c>
      <c r="C301" s="500" t="s">
        <v>29</v>
      </c>
      <c r="D301" s="500" t="s">
        <v>359</v>
      </c>
      <c r="E301" s="508" t="s">
        <v>358</v>
      </c>
      <c r="F301" s="502">
        <v>2019</v>
      </c>
      <c r="G301" s="500" t="s">
        <v>216</v>
      </c>
      <c r="H301" s="503">
        <v>1</v>
      </c>
      <c r="I301" s="503">
        <v>1</v>
      </c>
      <c r="J301" s="504">
        <v>5500</v>
      </c>
      <c r="K301" s="505">
        <v>0</v>
      </c>
      <c r="L301" s="506">
        <v>0</v>
      </c>
      <c r="M301" s="506">
        <v>36000</v>
      </c>
      <c r="N301" s="506">
        <v>0</v>
      </c>
      <c r="O301" s="507">
        <v>1</v>
      </c>
      <c r="P301" s="507">
        <v>0</v>
      </c>
      <c r="Q301" s="506"/>
      <c r="R301" s="506"/>
    </row>
    <row r="302" spans="1:53" s="269" customFormat="1" x14ac:dyDescent="0.2">
      <c r="B302" s="500" t="s">
        <v>344</v>
      </c>
      <c r="C302" s="500" t="s">
        <v>29</v>
      </c>
      <c r="D302" s="500" t="s">
        <v>359</v>
      </c>
      <c r="E302" s="508" t="s">
        <v>358</v>
      </c>
      <c r="F302" s="502">
        <v>2020</v>
      </c>
      <c r="G302" s="500" t="s">
        <v>216</v>
      </c>
      <c r="H302" s="503">
        <v>3</v>
      </c>
      <c r="I302" s="503">
        <v>3</v>
      </c>
      <c r="J302" s="504">
        <v>16500</v>
      </c>
      <c r="K302" s="505">
        <v>0</v>
      </c>
      <c r="L302" s="506">
        <v>0</v>
      </c>
      <c r="M302" s="506">
        <v>108000</v>
      </c>
      <c r="N302" s="506">
        <v>0</v>
      </c>
      <c r="O302" s="507">
        <v>3</v>
      </c>
      <c r="P302" s="507">
        <v>0</v>
      </c>
      <c r="Q302" s="506"/>
      <c r="R302" s="506"/>
    </row>
    <row r="303" spans="1:53" s="269" customFormat="1" x14ac:dyDescent="0.2">
      <c r="B303" s="500" t="s">
        <v>344</v>
      </c>
      <c r="C303" s="500" t="s">
        <v>29</v>
      </c>
      <c r="D303" s="500" t="s">
        <v>360</v>
      </c>
      <c r="E303" s="508" t="s">
        <v>358</v>
      </c>
      <c r="F303" s="502">
        <v>2020</v>
      </c>
      <c r="G303" s="500" t="s">
        <v>216</v>
      </c>
      <c r="H303" s="503">
        <v>1</v>
      </c>
      <c r="I303" s="503">
        <v>1</v>
      </c>
      <c r="J303" s="504">
        <v>8500</v>
      </c>
      <c r="K303" s="505">
        <v>0</v>
      </c>
      <c r="L303" s="506">
        <v>0</v>
      </c>
      <c r="M303" s="506">
        <v>56000</v>
      </c>
      <c r="N303" s="506">
        <v>0</v>
      </c>
      <c r="O303" s="507">
        <v>1</v>
      </c>
      <c r="P303" s="507">
        <v>0</v>
      </c>
      <c r="Q303" s="506"/>
      <c r="R303" s="506"/>
    </row>
    <row r="304" spans="1:53" s="269" customFormat="1" x14ac:dyDescent="0.2">
      <c r="B304" s="500" t="s">
        <v>344</v>
      </c>
      <c r="C304" s="500" t="s">
        <v>29</v>
      </c>
      <c r="D304" s="500" t="s">
        <v>361</v>
      </c>
      <c r="E304" s="508" t="s">
        <v>358</v>
      </c>
      <c r="F304" s="502">
        <v>2019</v>
      </c>
      <c r="G304" s="500" t="s">
        <v>216</v>
      </c>
      <c r="H304" s="503">
        <v>5</v>
      </c>
      <c r="I304" s="503">
        <v>5</v>
      </c>
      <c r="J304" s="504">
        <v>6300</v>
      </c>
      <c r="K304" s="505">
        <v>0</v>
      </c>
      <c r="L304" s="506">
        <v>0</v>
      </c>
      <c r="M304" s="506">
        <v>45000</v>
      </c>
      <c r="N304" s="506">
        <v>0</v>
      </c>
      <c r="O304" s="507">
        <v>5</v>
      </c>
      <c r="P304" s="507">
        <v>0</v>
      </c>
      <c r="Q304" s="506"/>
      <c r="R304" s="506"/>
    </row>
    <row r="305" spans="2:18" s="269" customFormat="1" x14ac:dyDescent="0.2">
      <c r="B305" s="500" t="s">
        <v>344</v>
      </c>
      <c r="C305" s="500" t="s">
        <v>29</v>
      </c>
      <c r="D305" s="500" t="s">
        <v>361</v>
      </c>
      <c r="E305" s="508" t="s">
        <v>358</v>
      </c>
      <c r="F305" s="502">
        <v>2020</v>
      </c>
      <c r="G305" s="500" t="s">
        <v>216</v>
      </c>
      <c r="H305" s="503">
        <v>5</v>
      </c>
      <c r="I305" s="503">
        <v>5</v>
      </c>
      <c r="J305" s="504">
        <v>6900</v>
      </c>
      <c r="K305" s="505">
        <v>0</v>
      </c>
      <c r="L305" s="506">
        <v>0</v>
      </c>
      <c r="M305" s="506">
        <v>45000</v>
      </c>
      <c r="N305" s="506">
        <v>0</v>
      </c>
      <c r="O305" s="507">
        <v>5</v>
      </c>
      <c r="P305" s="507">
        <v>0</v>
      </c>
      <c r="Q305" s="506"/>
      <c r="R305" s="506"/>
    </row>
    <row r="306" spans="2:18" s="269" customFormat="1" x14ac:dyDescent="0.2">
      <c r="B306" s="500" t="s">
        <v>344</v>
      </c>
      <c r="C306" s="500" t="s">
        <v>29</v>
      </c>
      <c r="D306" s="500" t="s">
        <v>362</v>
      </c>
      <c r="E306" s="508" t="s">
        <v>363</v>
      </c>
      <c r="F306" s="502">
        <v>2019</v>
      </c>
      <c r="G306" s="500" t="s">
        <v>216</v>
      </c>
      <c r="H306" s="503">
        <v>360</v>
      </c>
      <c r="I306" s="503">
        <v>360</v>
      </c>
      <c r="J306" s="504">
        <v>720</v>
      </c>
      <c r="K306" s="505">
        <v>0</v>
      </c>
      <c r="L306" s="506">
        <v>0</v>
      </c>
      <c r="M306" s="506">
        <v>37440</v>
      </c>
      <c r="N306" s="506">
        <v>0</v>
      </c>
      <c r="O306" s="507">
        <v>360</v>
      </c>
      <c r="P306" s="507">
        <v>0</v>
      </c>
      <c r="Q306" s="506"/>
      <c r="R306" s="506"/>
    </row>
    <row r="307" spans="2:18" s="269" customFormat="1" x14ac:dyDescent="0.2">
      <c r="B307" s="500" t="s">
        <v>344</v>
      </c>
      <c r="C307" s="500" t="s">
        <v>29</v>
      </c>
      <c r="D307" s="500" t="s">
        <v>364</v>
      </c>
      <c r="E307" s="508" t="s">
        <v>365</v>
      </c>
      <c r="F307" s="502">
        <v>2020</v>
      </c>
      <c r="G307" s="500" t="s">
        <v>216</v>
      </c>
      <c r="H307" s="503">
        <v>1</v>
      </c>
      <c r="I307" s="503">
        <v>1</v>
      </c>
      <c r="J307" s="504">
        <v>0</v>
      </c>
      <c r="K307" s="505">
        <v>0</v>
      </c>
      <c r="L307" s="506">
        <v>0</v>
      </c>
      <c r="M307" s="506">
        <v>-383</v>
      </c>
      <c r="N307" s="506">
        <v>0</v>
      </c>
      <c r="O307" s="507">
        <v>1</v>
      </c>
      <c r="P307" s="507">
        <v>0</v>
      </c>
      <c r="Q307" s="506"/>
      <c r="R307" s="506"/>
    </row>
    <row r="308" spans="2:18" s="269" customFormat="1" x14ac:dyDescent="0.2">
      <c r="B308" s="500" t="s">
        <v>344</v>
      </c>
      <c r="C308" s="500" t="s">
        <v>29</v>
      </c>
      <c r="D308" s="500" t="s">
        <v>366</v>
      </c>
      <c r="E308" s="508" t="s">
        <v>365</v>
      </c>
      <c r="F308" s="502">
        <v>2019</v>
      </c>
      <c r="G308" s="500" t="s">
        <v>216</v>
      </c>
      <c r="H308" s="503">
        <v>49</v>
      </c>
      <c r="I308" s="503">
        <v>49</v>
      </c>
      <c r="J308" s="504">
        <v>4900</v>
      </c>
      <c r="K308" s="505">
        <v>0</v>
      </c>
      <c r="L308" s="506">
        <v>0</v>
      </c>
      <c r="M308" s="506">
        <v>64435</v>
      </c>
      <c r="N308" s="506">
        <v>0</v>
      </c>
      <c r="O308" s="507">
        <v>49</v>
      </c>
      <c r="P308" s="507">
        <v>0</v>
      </c>
      <c r="Q308" s="506"/>
      <c r="R308" s="506"/>
    </row>
    <row r="309" spans="2:18" s="269" customFormat="1" x14ac:dyDescent="0.2">
      <c r="B309" s="500" t="s">
        <v>344</v>
      </c>
      <c r="C309" s="500" t="s">
        <v>29</v>
      </c>
      <c r="D309" s="500" t="s">
        <v>366</v>
      </c>
      <c r="E309" s="508" t="s">
        <v>365</v>
      </c>
      <c r="F309" s="502">
        <v>2020</v>
      </c>
      <c r="G309" s="500" t="s">
        <v>216</v>
      </c>
      <c r="H309" s="503">
        <v>44</v>
      </c>
      <c r="I309" s="503">
        <v>44</v>
      </c>
      <c r="J309" s="504">
        <v>4400</v>
      </c>
      <c r="K309" s="505">
        <v>0</v>
      </c>
      <c r="L309" s="506">
        <v>0</v>
      </c>
      <c r="M309" s="506">
        <v>57860</v>
      </c>
      <c r="N309" s="506">
        <v>0</v>
      </c>
      <c r="O309" s="507">
        <v>44</v>
      </c>
      <c r="P309" s="507">
        <v>0</v>
      </c>
      <c r="Q309" s="506"/>
      <c r="R309" s="506"/>
    </row>
    <row r="310" spans="2:18" s="269" customFormat="1" x14ac:dyDescent="0.2">
      <c r="B310" s="500" t="s">
        <v>344</v>
      </c>
      <c r="C310" s="500" t="s">
        <v>29</v>
      </c>
      <c r="D310" s="500" t="s">
        <v>367</v>
      </c>
      <c r="E310" s="508" t="s">
        <v>365</v>
      </c>
      <c r="F310" s="502">
        <v>2020</v>
      </c>
      <c r="G310" s="500" t="s">
        <v>216</v>
      </c>
      <c r="H310" s="503">
        <v>2</v>
      </c>
      <c r="I310" s="503">
        <v>2</v>
      </c>
      <c r="J310" s="504">
        <v>140</v>
      </c>
      <c r="K310" s="505">
        <v>0</v>
      </c>
      <c r="L310" s="506">
        <v>0</v>
      </c>
      <c r="M310" s="506">
        <v>1314</v>
      </c>
      <c r="N310" s="506">
        <v>0</v>
      </c>
      <c r="O310" s="507">
        <v>2</v>
      </c>
      <c r="P310" s="507">
        <v>0</v>
      </c>
      <c r="Q310" s="506"/>
      <c r="R310" s="506"/>
    </row>
    <row r="311" spans="2:18" s="269" customFormat="1" x14ac:dyDescent="0.2">
      <c r="B311" s="500" t="s">
        <v>344</v>
      </c>
      <c r="C311" s="500" t="s">
        <v>29</v>
      </c>
      <c r="D311" s="500" t="s">
        <v>306</v>
      </c>
      <c r="E311" s="508" t="s">
        <v>297</v>
      </c>
      <c r="F311" s="502">
        <v>2019</v>
      </c>
      <c r="G311" s="500" t="s">
        <v>218</v>
      </c>
      <c r="H311" s="503">
        <v>7</v>
      </c>
      <c r="I311" s="503">
        <v>7</v>
      </c>
      <c r="J311" s="504">
        <v>84</v>
      </c>
      <c r="K311" s="505">
        <v>0</v>
      </c>
      <c r="L311" s="506">
        <v>0</v>
      </c>
      <c r="M311" s="506">
        <v>2303.4899999999998</v>
      </c>
      <c r="N311" s="506">
        <v>0</v>
      </c>
      <c r="O311" s="507">
        <v>7</v>
      </c>
      <c r="P311" s="507">
        <v>0</v>
      </c>
      <c r="Q311" s="506"/>
      <c r="R311" s="506"/>
    </row>
    <row r="312" spans="2:18" s="269" customFormat="1" x14ac:dyDescent="0.2">
      <c r="B312" s="500" t="s">
        <v>344</v>
      </c>
      <c r="C312" s="500" t="s">
        <v>29</v>
      </c>
      <c r="D312" s="500" t="s">
        <v>306</v>
      </c>
      <c r="E312" s="508" t="s">
        <v>297</v>
      </c>
      <c r="F312" s="502">
        <v>2019</v>
      </c>
      <c r="G312" s="500" t="s">
        <v>216</v>
      </c>
      <c r="H312" s="503">
        <v>232</v>
      </c>
      <c r="I312" s="503">
        <v>232</v>
      </c>
      <c r="J312" s="504">
        <v>2612</v>
      </c>
      <c r="K312" s="505">
        <v>0</v>
      </c>
      <c r="L312" s="506">
        <v>0</v>
      </c>
      <c r="M312" s="506">
        <v>15555.45</v>
      </c>
      <c r="N312" s="506">
        <v>0</v>
      </c>
      <c r="O312" s="507">
        <v>232</v>
      </c>
      <c r="P312" s="507">
        <v>0</v>
      </c>
      <c r="Q312" s="506"/>
      <c r="R312" s="506"/>
    </row>
    <row r="313" spans="2:18" s="269" customFormat="1" x14ac:dyDescent="0.2">
      <c r="B313" s="500" t="s">
        <v>344</v>
      </c>
      <c r="C313" s="500" t="s">
        <v>29</v>
      </c>
      <c r="D313" s="500" t="s">
        <v>306</v>
      </c>
      <c r="E313" s="508" t="s">
        <v>297</v>
      </c>
      <c r="F313" s="502">
        <v>2020</v>
      </c>
      <c r="G313" s="500" t="s">
        <v>216</v>
      </c>
      <c r="H313" s="503">
        <v>2388</v>
      </c>
      <c r="I313" s="503">
        <v>2388</v>
      </c>
      <c r="J313" s="504">
        <v>27115.75</v>
      </c>
      <c r="K313" s="505">
        <v>0</v>
      </c>
      <c r="L313" s="506">
        <v>0</v>
      </c>
      <c r="M313" s="506">
        <v>1006621.2200000003</v>
      </c>
      <c r="N313" s="506">
        <v>0</v>
      </c>
      <c r="O313" s="507">
        <v>2388</v>
      </c>
      <c r="P313" s="507">
        <v>0</v>
      </c>
      <c r="Q313" s="506"/>
      <c r="R313" s="506"/>
    </row>
    <row r="314" spans="2:18" s="269" customFormat="1" x14ac:dyDescent="0.2">
      <c r="B314" s="500" t="s">
        <v>344</v>
      </c>
      <c r="C314" s="500" t="s">
        <v>29</v>
      </c>
      <c r="D314" s="500" t="s">
        <v>307</v>
      </c>
      <c r="E314" s="508" t="s">
        <v>297</v>
      </c>
      <c r="F314" s="502">
        <v>2019</v>
      </c>
      <c r="G314" s="500" t="s">
        <v>218</v>
      </c>
      <c r="H314" s="503">
        <v>6</v>
      </c>
      <c r="I314" s="503">
        <v>6</v>
      </c>
      <c r="J314" s="504">
        <v>360</v>
      </c>
      <c r="K314" s="505">
        <v>0</v>
      </c>
      <c r="L314" s="506">
        <v>0</v>
      </c>
      <c r="M314" s="506">
        <v>5185.03</v>
      </c>
      <c r="N314" s="506">
        <v>0</v>
      </c>
      <c r="O314" s="507">
        <v>6</v>
      </c>
      <c r="P314" s="507">
        <v>0</v>
      </c>
      <c r="Q314" s="506"/>
      <c r="R314" s="506"/>
    </row>
    <row r="315" spans="2:18" s="269" customFormat="1" x14ac:dyDescent="0.2">
      <c r="B315" s="500" t="s">
        <v>344</v>
      </c>
      <c r="C315" s="500" t="s">
        <v>29</v>
      </c>
      <c r="D315" s="500" t="s">
        <v>307</v>
      </c>
      <c r="E315" s="508" t="s">
        <v>297</v>
      </c>
      <c r="F315" s="502">
        <v>2019</v>
      </c>
      <c r="G315" s="500" t="s">
        <v>216</v>
      </c>
      <c r="H315" s="503">
        <v>16</v>
      </c>
      <c r="I315" s="503">
        <v>16</v>
      </c>
      <c r="J315" s="504">
        <v>1112</v>
      </c>
      <c r="K315" s="505">
        <v>0</v>
      </c>
      <c r="L315" s="506">
        <v>0</v>
      </c>
      <c r="M315" s="506">
        <v>15008.449999999999</v>
      </c>
      <c r="N315" s="506">
        <v>0</v>
      </c>
      <c r="O315" s="507">
        <v>16</v>
      </c>
      <c r="P315" s="507">
        <v>0</v>
      </c>
      <c r="Q315" s="506"/>
      <c r="R315" s="506"/>
    </row>
    <row r="316" spans="2:18" s="269" customFormat="1" x14ac:dyDescent="0.2">
      <c r="B316" s="500" t="s">
        <v>344</v>
      </c>
      <c r="C316" s="500" t="s">
        <v>29</v>
      </c>
      <c r="D316" s="500" t="s">
        <v>307</v>
      </c>
      <c r="E316" s="508" t="s">
        <v>297</v>
      </c>
      <c r="F316" s="502">
        <v>2020</v>
      </c>
      <c r="G316" s="500" t="s">
        <v>216</v>
      </c>
      <c r="H316" s="503">
        <v>51</v>
      </c>
      <c r="I316" s="503">
        <v>51</v>
      </c>
      <c r="J316" s="504">
        <v>3224.4</v>
      </c>
      <c r="K316" s="505">
        <v>0</v>
      </c>
      <c r="L316" s="506">
        <v>0</v>
      </c>
      <c r="M316" s="506">
        <v>24627.319999999996</v>
      </c>
      <c r="N316" s="506">
        <v>0</v>
      </c>
      <c r="O316" s="507">
        <v>51</v>
      </c>
      <c r="P316" s="507">
        <v>0</v>
      </c>
      <c r="Q316" s="506"/>
      <c r="R316" s="506"/>
    </row>
    <row r="317" spans="2:18" s="269" customFormat="1" x14ac:dyDescent="0.2">
      <c r="B317" s="500" t="s">
        <v>344</v>
      </c>
      <c r="C317" s="500" t="s">
        <v>29</v>
      </c>
      <c r="D317" s="500" t="s">
        <v>308</v>
      </c>
      <c r="E317" s="508" t="s">
        <v>297</v>
      </c>
      <c r="F317" s="502">
        <v>2019</v>
      </c>
      <c r="G317" s="500" t="s">
        <v>216</v>
      </c>
      <c r="H317" s="503">
        <v>7</v>
      </c>
      <c r="I317" s="503">
        <v>7</v>
      </c>
      <c r="J317" s="504">
        <v>635</v>
      </c>
      <c r="K317" s="505">
        <v>0</v>
      </c>
      <c r="L317" s="506">
        <v>0</v>
      </c>
      <c r="M317" s="506">
        <v>9595.85</v>
      </c>
      <c r="N317" s="506">
        <v>0</v>
      </c>
      <c r="O317" s="507">
        <v>7</v>
      </c>
      <c r="P317" s="507">
        <v>0</v>
      </c>
      <c r="Q317" s="506"/>
      <c r="R317" s="506"/>
    </row>
    <row r="318" spans="2:18" s="269" customFormat="1" x14ac:dyDescent="0.2">
      <c r="B318" s="500" t="s">
        <v>344</v>
      </c>
      <c r="C318" s="500" t="s">
        <v>29</v>
      </c>
      <c r="D318" s="500" t="s">
        <v>308</v>
      </c>
      <c r="E318" s="508" t="s">
        <v>297</v>
      </c>
      <c r="F318" s="502">
        <v>2020</v>
      </c>
      <c r="G318" s="500" t="s">
        <v>216</v>
      </c>
      <c r="H318" s="503">
        <v>54</v>
      </c>
      <c r="I318" s="503">
        <v>54</v>
      </c>
      <c r="J318" s="504">
        <v>5403.0999999999995</v>
      </c>
      <c r="K318" s="505">
        <v>0</v>
      </c>
      <c r="L318" s="506">
        <v>0</v>
      </c>
      <c r="M318" s="506">
        <v>107543.94999999998</v>
      </c>
      <c r="N318" s="506">
        <v>0</v>
      </c>
      <c r="O318" s="507">
        <v>54</v>
      </c>
      <c r="P318" s="507">
        <v>0</v>
      </c>
      <c r="Q318" s="506"/>
      <c r="R318" s="506"/>
    </row>
    <row r="319" spans="2:18" s="269" customFormat="1" x14ac:dyDescent="0.2">
      <c r="B319" s="500" t="s">
        <v>344</v>
      </c>
      <c r="C319" s="500" t="s">
        <v>29</v>
      </c>
      <c r="D319" s="500" t="s">
        <v>309</v>
      </c>
      <c r="E319" s="508" t="s">
        <v>297</v>
      </c>
      <c r="F319" s="502">
        <v>2019</v>
      </c>
      <c r="G319" s="500" t="s">
        <v>218</v>
      </c>
      <c r="H319" s="503">
        <v>13</v>
      </c>
      <c r="I319" s="503">
        <v>13</v>
      </c>
      <c r="J319" s="504">
        <v>410</v>
      </c>
      <c r="K319" s="505">
        <v>0</v>
      </c>
      <c r="L319" s="506">
        <v>0</v>
      </c>
      <c r="M319" s="506">
        <v>8768.81</v>
      </c>
      <c r="N319" s="506">
        <v>0</v>
      </c>
      <c r="O319" s="507">
        <v>13</v>
      </c>
      <c r="P319" s="507">
        <v>0</v>
      </c>
      <c r="Q319" s="506"/>
      <c r="R319" s="506"/>
    </row>
    <row r="320" spans="2:18" s="269" customFormat="1" x14ac:dyDescent="0.2">
      <c r="B320" s="500" t="s">
        <v>344</v>
      </c>
      <c r="C320" s="500" t="s">
        <v>29</v>
      </c>
      <c r="D320" s="500" t="s">
        <v>309</v>
      </c>
      <c r="E320" s="508" t="s">
        <v>297</v>
      </c>
      <c r="F320" s="502">
        <v>2019</v>
      </c>
      <c r="G320" s="500" t="s">
        <v>216</v>
      </c>
      <c r="H320" s="503">
        <v>34</v>
      </c>
      <c r="I320" s="503">
        <v>34</v>
      </c>
      <c r="J320" s="504">
        <v>1665</v>
      </c>
      <c r="K320" s="505">
        <v>0</v>
      </c>
      <c r="L320" s="506">
        <v>0</v>
      </c>
      <c r="M320" s="506">
        <v>21264.12</v>
      </c>
      <c r="N320" s="506">
        <v>0</v>
      </c>
      <c r="O320" s="507">
        <v>34</v>
      </c>
      <c r="P320" s="507">
        <v>0</v>
      </c>
      <c r="Q320" s="506"/>
      <c r="R320" s="506"/>
    </row>
    <row r="321" spans="2:18" s="269" customFormat="1" x14ac:dyDescent="0.2">
      <c r="B321" s="500" t="s">
        <v>344</v>
      </c>
      <c r="C321" s="500" t="s">
        <v>29</v>
      </c>
      <c r="D321" s="500" t="s">
        <v>309</v>
      </c>
      <c r="E321" s="508" t="s">
        <v>297</v>
      </c>
      <c r="F321" s="502">
        <v>2020</v>
      </c>
      <c r="G321" s="500" t="s">
        <v>216</v>
      </c>
      <c r="H321" s="503">
        <v>117</v>
      </c>
      <c r="I321" s="503">
        <v>117</v>
      </c>
      <c r="J321" s="504">
        <v>4364.4699999999993</v>
      </c>
      <c r="K321" s="505">
        <v>0</v>
      </c>
      <c r="L321" s="506">
        <v>0</v>
      </c>
      <c r="M321" s="506">
        <v>45008.56</v>
      </c>
      <c r="N321" s="506">
        <v>0</v>
      </c>
      <c r="O321" s="507">
        <v>117</v>
      </c>
      <c r="P321" s="507">
        <v>0</v>
      </c>
      <c r="Q321" s="506"/>
      <c r="R321" s="506"/>
    </row>
    <row r="322" spans="2:18" s="269" customFormat="1" x14ac:dyDescent="0.2">
      <c r="B322" s="500" t="s">
        <v>344</v>
      </c>
      <c r="C322" s="500" t="s">
        <v>29</v>
      </c>
      <c r="D322" s="500" t="s">
        <v>368</v>
      </c>
      <c r="E322" s="508" t="s">
        <v>297</v>
      </c>
      <c r="F322" s="502">
        <v>2019</v>
      </c>
      <c r="G322" s="500" t="s">
        <v>216</v>
      </c>
      <c r="H322" s="503">
        <v>1670</v>
      </c>
      <c r="I322" s="503">
        <v>1670</v>
      </c>
      <c r="J322" s="504">
        <v>10020</v>
      </c>
      <c r="K322" s="505">
        <v>0</v>
      </c>
      <c r="L322" s="506">
        <v>28.221000000000004</v>
      </c>
      <c r="M322" s="506">
        <v>133341.80000000002</v>
      </c>
      <c r="N322" s="506">
        <v>0</v>
      </c>
      <c r="O322" s="507">
        <v>1670</v>
      </c>
      <c r="P322" s="507">
        <v>0</v>
      </c>
      <c r="Q322" s="506"/>
      <c r="R322" s="506"/>
    </row>
    <row r="323" spans="2:18" s="269" customFormat="1" x14ac:dyDescent="0.2">
      <c r="B323" s="500" t="s">
        <v>344</v>
      </c>
      <c r="C323" s="500" t="s">
        <v>29</v>
      </c>
      <c r="D323" s="500" t="s">
        <v>368</v>
      </c>
      <c r="E323" s="508" t="s">
        <v>297</v>
      </c>
      <c r="F323" s="502">
        <v>2020</v>
      </c>
      <c r="G323" s="500" t="s">
        <v>216</v>
      </c>
      <c r="H323" s="503">
        <v>2792</v>
      </c>
      <c r="I323" s="503">
        <v>2792</v>
      </c>
      <c r="J323" s="504">
        <v>18472</v>
      </c>
      <c r="K323" s="505">
        <v>0</v>
      </c>
      <c r="L323" s="506">
        <v>35.573000000000008</v>
      </c>
      <c r="M323" s="506">
        <v>168075.2</v>
      </c>
      <c r="N323" s="506">
        <v>0</v>
      </c>
      <c r="O323" s="507">
        <v>2792</v>
      </c>
      <c r="P323" s="507">
        <v>0</v>
      </c>
      <c r="Q323" s="506"/>
      <c r="R323" s="506"/>
    </row>
    <row r="324" spans="2:18" s="269" customFormat="1" x14ac:dyDescent="0.2">
      <c r="B324" s="500" t="s">
        <v>344</v>
      </c>
      <c r="C324" s="500" t="s">
        <v>29</v>
      </c>
      <c r="D324" s="500" t="s">
        <v>369</v>
      </c>
      <c r="E324" s="508" t="s">
        <v>297</v>
      </c>
      <c r="F324" s="502">
        <v>2020</v>
      </c>
      <c r="G324" s="500" t="s">
        <v>216</v>
      </c>
      <c r="H324" s="503">
        <v>106</v>
      </c>
      <c r="I324" s="503">
        <v>106</v>
      </c>
      <c r="J324" s="504">
        <v>5920</v>
      </c>
      <c r="K324" s="505">
        <v>0</v>
      </c>
      <c r="L324" s="506">
        <v>7.5869999999999997</v>
      </c>
      <c r="M324" s="506">
        <v>35841.75</v>
      </c>
      <c r="N324" s="506">
        <v>0</v>
      </c>
      <c r="O324" s="507">
        <v>106</v>
      </c>
      <c r="P324" s="507">
        <v>0</v>
      </c>
      <c r="Q324" s="506"/>
      <c r="R324" s="506"/>
    </row>
    <row r="325" spans="2:18" s="269" customFormat="1" x14ac:dyDescent="0.2">
      <c r="B325" s="500" t="s">
        <v>344</v>
      </c>
      <c r="C325" s="500" t="s">
        <v>29</v>
      </c>
      <c r="D325" s="500" t="s">
        <v>370</v>
      </c>
      <c r="E325" s="508" t="s">
        <v>297</v>
      </c>
      <c r="F325" s="502">
        <v>2019</v>
      </c>
      <c r="G325" s="500" t="s">
        <v>216</v>
      </c>
      <c r="H325" s="503">
        <v>12</v>
      </c>
      <c r="I325" s="503">
        <v>12</v>
      </c>
      <c r="J325" s="504">
        <v>720</v>
      </c>
      <c r="K325" s="505">
        <v>0</v>
      </c>
      <c r="L325" s="506">
        <v>1.913</v>
      </c>
      <c r="M325" s="506">
        <v>9039.27</v>
      </c>
      <c r="N325" s="506">
        <v>0</v>
      </c>
      <c r="O325" s="507">
        <v>12</v>
      </c>
      <c r="P325" s="507">
        <v>0</v>
      </c>
      <c r="Q325" s="506"/>
      <c r="R325" s="506"/>
    </row>
    <row r="326" spans="2:18" s="269" customFormat="1" x14ac:dyDescent="0.2">
      <c r="B326" s="500" t="s">
        <v>344</v>
      </c>
      <c r="C326" s="500" t="s">
        <v>29</v>
      </c>
      <c r="D326" s="500" t="s">
        <v>370</v>
      </c>
      <c r="E326" s="508" t="s">
        <v>297</v>
      </c>
      <c r="F326" s="502">
        <v>2020</v>
      </c>
      <c r="G326" s="500" t="s">
        <v>216</v>
      </c>
      <c r="H326" s="503">
        <v>15</v>
      </c>
      <c r="I326" s="503">
        <v>15</v>
      </c>
      <c r="J326" s="504">
        <v>1340</v>
      </c>
      <c r="K326" s="505">
        <v>0</v>
      </c>
      <c r="L326" s="506">
        <v>2.12</v>
      </c>
      <c r="M326" s="506">
        <v>10015.89</v>
      </c>
      <c r="N326" s="506">
        <v>0</v>
      </c>
      <c r="O326" s="507">
        <v>15</v>
      </c>
      <c r="P326" s="507">
        <v>0</v>
      </c>
      <c r="Q326" s="506"/>
      <c r="R326" s="506"/>
    </row>
    <row r="327" spans="2:18" s="269" customFormat="1" x14ac:dyDescent="0.2">
      <c r="B327" s="500" t="s">
        <v>344</v>
      </c>
      <c r="C327" s="500" t="s">
        <v>29</v>
      </c>
      <c r="D327" s="500" t="s">
        <v>371</v>
      </c>
      <c r="E327" s="508" t="s">
        <v>297</v>
      </c>
      <c r="F327" s="502">
        <v>2019</v>
      </c>
      <c r="G327" s="500" t="s">
        <v>218</v>
      </c>
      <c r="H327" s="503">
        <v>39</v>
      </c>
      <c r="I327" s="503">
        <v>39</v>
      </c>
      <c r="J327" s="504">
        <v>3042</v>
      </c>
      <c r="K327" s="505">
        <v>0</v>
      </c>
      <c r="L327" s="506">
        <v>12.705</v>
      </c>
      <c r="M327" s="506">
        <v>60031.5</v>
      </c>
      <c r="N327" s="506">
        <v>0</v>
      </c>
      <c r="O327" s="507">
        <v>39</v>
      </c>
      <c r="P327" s="507">
        <v>0</v>
      </c>
      <c r="Q327" s="506"/>
      <c r="R327" s="506"/>
    </row>
    <row r="328" spans="2:18" s="269" customFormat="1" x14ac:dyDescent="0.2">
      <c r="B328" s="500" t="s">
        <v>344</v>
      </c>
      <c r="C328" s="500" t="s">
        <v>29</v>
      </c>
      <c r="D328" s="500" t="s">
        <v>371</v>
      </c>
      <c r="E328" s="508" t="s">
        <v>297</v>
      </c>
      <c r="F328" s="502">
        <v>2019</v>
      </c>
      <c r="G328" s="500" t="s">
        <v>216</v>
      </c>
      <c r="H328" s="503">
        <v>120</v>
      </c>
      <c r="I328" s="503">
        <v>120</v>
      </c>
      <c r="J328" s="504">
        <v>10660.25</v>
      </c>
      <c r="K328" s="505">
        <v>0</v>
      </c>
      <c r="L328" s="506">
        <v>22.590000000000003</v>
      </c>
      <c r="M328" s="506">
        <v>106733.95</v>
      </c>
      <c r="N328" s="506">
        <v>0</v>
      </c>
      <c r="O328" s="507">
        <v>120</v>
      </c>
      <c r="P328" s="507">
        <v>0</v>
      </c>
      <c r="Q328" s="506"/>
      <c r="R328" s="506"/>
    </row>
    <row r="329" spans="2:18" s="269" customFormat="1" x14ac:dyDescent="0.2">
      <c r="B329" s="500" t="s">
        <v>344</v>
      </c>
      <c r="C329" s="500" t="s">
        <v>29</v>
      </c>
      <c r="D329" s="500" t="s">
        <v>371</v>
      </c>
      <c r="E329" s="508" t="s">
        <v>297</v>
      </c>
      <c r="F329" s="502">
        <v>2020</v>
      </c>
      <c r="G329" s="500" t="s">
        <v>216</v>
      </c>
      <c r="H329" s="503">
        <v>842</v>
      </c>
      <c r="I329" s="503">
        <v>842</v>
      </c>
      <c r="J329" s="504">
        <v>72101.83</v>
      </c>
      <c r="K329" s="505">
        <v>0</v>
      </c>
      <c r="L329" s="506">
        <v>52.698</v>
      </c>
      <c r="M329" s="506">
        <v>248985.70000000004</v>
      </c>
      <c r="N329" s="506">
        <v>0</v>
      </c>
      <c r="O329" s="507">
        <v>842</v>
      </c>
      <c r="P329" s="507">
        <v>0</v>
      </c>
      <c r="Q329" s="506"/>
      <c r="R329" s="506"/>
    </row>
    <row r="330" spans="2:18" s="269" customFormat="1" x14ac:dyDescent="0.2">
      <c r="B330" s="500" t="s">
        <v>344</v>
      </c>
      <c r="C330" s="500" t="s">
        <v>29</v>
      </c>
      <c r="D330" s="500" t="s">
        <v>372</v>
      </c>
      <c r="E330" s="508" t="s">
        <v>297</v>
      </c>
      <c r="F330" s="502">
        <v>2020</v>
      </c>
      <c r="G330" s="500" t="s">
        <v>216</v>
      </c>
      <c r="H330" s="503">
        <v>4</v>
      </c>
      <c r="I330" s="503">
        <v>4</v>
      </c>
      <c r="J330" s="504">
        <v>48</v>
      </c>
      <c r="K330" s="505">
        <v>0</v>
      </c>
      <c r="L330" s="506">
        <v>0.05</v>
      </c>
      <c r="M330" s="506">
        <v>234.77</v>
      </c>
      <c r="N330" s="506">
        <v>0</v>
      </c>
      <c r="O330" s="507">
        <v>4</v>
      </c>
      <c r="P330" s="507">
        <v>0</v>
      </c>
      <c r="Q330" s="506"/>
      <c r="R330" s="506"/>
    </row>
    <row r="331" spans="2:18" s="269" customFormat="1" x14ac:dyDescent="0.2">
      <c r="B331" s="500" t="s">
        <v>344</v>
      </c>
      <c r="C331" s="500" t="s">
        <v>29</v>
      </c>
      <c r="D331" s="500" t="s">
        <v>373</v>
      </c>
      <c r="E331" s="508" t="s">
        <v>297</v>
      </c>
      <c r="F331" s="502">
        <v>2019</v>
      </c>
      <c r="G331" s="500" t="s">
        <v>216</v>
      </c>
      <c r="H331" s="503">
        <v>9</v>
      </c>
      <c r="I331" s="503">
        <v>9</v>
      </c>
      <c r="J331" s="504">
        <v>234</v>
      </c>
      <c r="K331" s="505">
        <v>0</v>
      </c>
      <c r="L331" s="506">
        <v>0.38400000000000001</v>
      </c>
      <c r="M331" s="506">
        <v>1815.9499999999998</v>
      </c>
      <c r="N331" s="506">
        <v>0</v>
      </c>
      <c r="O331" s="507">
        <v>9</v>
      </c>
      <c r="P331" s="507">
        <v>0</v>
      </c>
      <c r="Q331" s="506"/>
      <c r="R331" s="506"/>
    </row>
    <row r="332" spans="2:18" s="269" customFormat="1" x14ac:dyDescent="0.2">
      <c r="B332" s="500" t="s">
        <v>344</v>
      </c>
      <c r="C332" s="500" t="s">
        <v>29</v>
      </c>
      <c r="D332" s="500" t="s">
        <v>373</v>
      </c>
      <c r="E332" s="508" t="s">
        <v>297</v>
      </c>
      <c r="F332" s="502">
        <v>2020</v>
      </c>
      <c r="G332" s="500" t="s">
        <v>216</v>
      </c>
      <c r="H332" s="503">
        <v>238</v>
      </c>
      <c r="I332" s="503">
        <v>238</v>
      </c>
      <c r="J332" s="504">
        <v>5676</v>
      </c>
      <c r="K332" s="505">
        <v>0</v>
      </c>
      <c r="L332" s="506">
        <v>5.7259999999999991</v>
      </c>
      <c r="M332" s="506">
        <v>27057.120000000003</v>
      </c>
      <c r="N332" s="506">
        <v>0</v>
      </c>
      <c r="O332" s="507">
        <v>238</v>
      </c>
      <c r="P332" s="507">
        <v>0</v>
      </c>
      <c r="Q332" s="506"/>
      <c r="R332" s="506"/>
    </row>
    <row r="333" spans="2:18" s="269" customFormat="1" x14ac:dyDescent="0.2">
      <c r="B333" s="500" t="s">
        <v>344</v>
      </c>
      <c r="C333" s="500" t="s">
        <v>29</v>
      </c>
      <c r="D333" s="500" t="s">
        <v>374</v>
      </c>
      <c r="E333" s="508" t="s">
        <v>297</v>
      </c>
      <c r="F333" s="502">
        <v>2019</v>
      </c>
      <c r="G333" s="500" t="s">
        <v>216</v>
      </c>
      <c r="H333" s="503">
        <v>32</v>
      </c>
      <c r="I333" s="503">
        <v>32</v>
      </c>
      <c r="J333" s="504">
        <v>1136</v>
      </c>
      <c r="K333" s="505">
        <v>0</v>
      </c>
      <c r="L333" s="506">
        <v>1.03</v>
      </c>
      <c r="M333" s="506">
        <v>4865.3100000000004</v>
      </c>
      <c r="N333" s="506">
        <v>0</v>
      </c>
      <c r="O333" s="507">
        <v>32</v>
      </c>
      <c r="P333" s="507">
        <v>0</v>
      </c>
      <c r="Q333" s="506"/>
      <c r="R333" s="506"/>
    </row>
    <row r="334" spans="2:18" s="269" customFormat="1" x14ac:dyDescent="0.2">
      <c r="B334" s="500" t="s">
        <v>344</v>
      </c>
      <c r="C334" s="500" t="s">
        <v>29</v>
      </c>
      <c r="D334" s="500" t="s">
        <v>374</v>
      </c>
      <c r="E334" s="508" t="s">
        <v>297</v>
      </c>
      <c r="F334" s="502">
        <v>2020</v>
      </c>
      <c r="G334" s="500" t="s">
        <v>216</v>
      </c>
      <c r="H334" s="503">
        <v>51</v>
      </c>
      <c r="I334" s="503">
        <v>51</v>
      </c>
      <c r="J334" s="504">
        <v>1848</v>
      </c>
      <c r="K334" s="505">
        <v>0</v>
      </c>
      <c r="L334" s="506">
        <v>2.0659999999999998</v>
      </c>
      <c r="M334" s="506">
        <v>9761.09</v>
      </c>
      <c r="N334" s="506">
        <v>0</v>
      </c>
      <c r="O334" s="507">
        <v>51</v>
      </c>
      <c r="P334" s="507">
        <v>0</v>
      </c>
      <c r="Q334" s="506"/>
      <c r="R334" s="506"/>
    </row>
    <row r="335" spans="2:18" s="269" customFormat="1" x14ac:dyDescent="0.2">
      <c r="B335" s="500" t="s">
        <v>344</v>
      </c>
      <c r="C335" s="500" t="s">
        <v>29</v>
      </c>
      <c r="D335" s="500" t="s">
        <v>375</v>
      </c>
      <c r="E335" s="508" t="s">
        <v>297</v>
      </c>
      <c r="F335" s="502">
        <v>2019</v>
      </c>
      <c r="G335" s="500" t="s">
        <v>216</v>
      </c>
      <c r="H335" s="503">
        <v>6</v>
      </c>
      <c r="I335" s="503">
        <v>6</v>
      </c>
      <c r="J335" s="504">
        <v>216</v>
      </c>
      <c r="K335" s="505">
        <v>0</v>
      </c>
      <c r="L335" s="506">
        <v>0.53800000000000003</v>
      </c>
      <c r="M335" s="506">
        <v>2539.87</v>
      </c>
      <c r="N335" s="506">
        <v>0</v>
      </c>
      <c r="O335" s="507">
        <v>6</v>
      </c>
      <c r="P335" s="507">
        <v>0</v>
      </c>
      <c r="Q335" s="506"/>
      <c r="R335" s="506"/>
    </row>
    <row r="336" spans="2:18" s="269" customFormat="1" x14ac:dyDescent="0.2">
      <c r="B336" s="500" t="s">
        <v>344</v>
      </c>
      <c r="C336" s="500" t="s">
        <v>29</v>
      </c>
      <c r="D336" s="500" t="s">
        <v>375</v>
      </c>
      <c r="E336" s="508" t="s">
        <v>297</v>
      </c>
      <c r="F336" s="502">
        <v>2020</v>
      </c>
      <c r="G336" s="500" t="s">
        <v>216</v>
      </c>
      <c r="H336" s="503">
        <v>185</v>
      </c>
      <c r="I336" s="503">
        <v>185</v>
      </c>
      <c r="J336" s="504">
        <v>10404</v>
      </c>
      <c r="K336" s="505">
        <v>0</v>
      </c>
      <c r="L336" s="506">
        <v>12.9</v>
      </c>
      <c r="M336" s="506">
        <v>60944.87</v>
      </c>
      <c r="N336" s="506">
        <v>0</v>
      </c>
      <c r="O336" s="507">
        <v>185</v>
      </c>
      <c r="P336" s="507">
        <v>0</v>
      </c>
      <c r="Q336" s="506"/>
      <c r="R336" s="506"/>
    </row>
    <row r="337" spans="2:18" s="269" customFormat="1" x14ac:dyDescent="0.2">
      <c r="B337" s="500" t="s">
        <v>344</v>
      </c>
      <c r="C337" s="500" t="s">
        <v>29</v>
      </c>
      <c r="D337" s="500" t="s">
        <v>313</v>
      </c>
      <c r="E337" s="508" t="s">
        <v>297</v>
      </c>
      <c r="F337" s="502">
        <v>2020</v>
      </c>
      <c r="G337" s="500" t="s">
        <v>216</v>
      </c>
      <c r="H337" s="503">
        <v>720</v>
      </c>
      <c r="I337" s="503">
        <v>720</v>
      </c>
      <c r="J337" s="504">
        <v>2160</v>
      </c>
      <c r="K337" s="505">
        <v>0</v>
      </c>
      <c r="L337" s="506">
        <v>3.5609999999999999</v>
      </c>
      <c r="M337" s="506">
        <v>16819.199999999997</v>
      </c>
      <c r="N337" s="506">
        <v>0</v>
      </c>
      <c r="O337" s="507">
        <v>720</v>
      </c>
      <c r="P337" s="507">
        <v>0</v>
      </c>
      <c r="Q337" s="506"/>
      <c r="R337" s="506"/>
    </row>
    <row r="338" spans="2:18" s="269" customFormat="1" x14ac:dyDescent="0.2">
      <c r="B338" s="500" t="s">
        <v>344</v>
      </c>
      <c r="C338" s="500" t="s">
        <v>29</v>
      </c>
      <c r="D338" s="500" t="s">
        <v>314</v>
      </c>
      <c r="E338" s="508" t="s">
        <v>297</v>
      </c>
      <c r="F338" s="502">
        <v>2019</v>
      </c>
      <c r="G338" s="500" t="s">
        <v>216</v>
      </c>
      <c r="H338" s="503">
        <v>20</v>
      </c>
      <c r="I338" s="503">
        <v>20</v>
      </c>
      <c r="J338" s="504">
        <v>100</v>
      </c>
      <c r="K338" s="505">
        <v>0</v>
      </c>
      <c r="L338" s="506">
        <v>0.34599999999999997</v>
      </c>
      <c r="M338" s="506">
        <v>1635.2</v>
      </c>
      <c r="N338" s="506">
        <v>0</v>
      </c>
      <c r="O338" s="507">
        <v>20</v>
      </c>
      <c r="P338" s="507">
        <v>0</v>
      </c>
      <c r="Q338" s="506"/>
      <c r="R338" s="506"/>
    </row>
    <row r="339" spans="2:18" s="269" customFormat="1" x14ac:dyDescent="0.2">
      <c r="B339" s="500" t="s">
        <v>344</v>
      </c>
      <c r="C339" s="500" t="s">
        <v>29</v>
      </c>
      <c r="D339" s="500" t="s">
        <v>314</v>
      </c>
      <c r="E339" s="508" t="s">
        <v>297</v>
      </c>
      <c r="F339" s="502">
        <v>2020</v>
      </c>
      <c r="G339" s="500" t="s">
        <v>218</v>
      </c>
      <c r="H339" s="503">
        <v>270</v>
      </c>
      <c r="I339" s="503">
        <v>270</v>
      </c>
      <c r="J339" s="504">
        <v>806.25</v>
      </c>
      <c r="K339" s="505">
        <v>0</v>
      </c>
      <c r="L339" s="506">
        <v>1.7890000000000001</v>
      </c>
      <c r="M339" s="506">
        <v>8453.4</v>
      </c>
      <c r="N339" s="506">
        <v>0</v>
      </c>
      <c r="O339" s="507">
        <v>270</v>
      </c>
      <c r="P339" s="507">
        <v>0</v>
      </c>
      <c r="Q339" s="506"/>
      <c r="R339" s="506"/>
    </row>
    <row r="340" spans="2:18" s="269" customFormat="1" x14ac:dyDescent="0.2">
      <c r="B340" s="500" t="s">
        <v>344</v>
      </c>
      <c r="C340" s="500" t="s">
        <v>29</v>
      </c>
      <c r="D340" s="500" t="s">
        <v>314</v>
      </c>
      <c r="E340" s="508" t="s">
        <v>297</v>
      </c>
      <c r="F340" s="502">
        <v>2020</v>
      </c>
      <c r="G340" s="500" t="s">
        <v>216</v>
      </c>
      <c r="H340" s="503">
        <v>2000</v>
      </c>
      <c r="I340" s="503">
        <v>2000</v>
      </c>
      <c r="J340" s="504">
        <v>8035.1299999999992</v>
      </c>
      <c r="K340" s="505">
        <v>0</v>
      </c>
      <c r="L340" s="506">
        <v>51.912000000000013</v>
      </c>
      <c r="M340" s="506">
        <v>245274.98</v>
      </c>
      <c r="N340" s="506">
        <v>0</v>
      </c>
      <c r="O340" s="507">
        <v>2000</v>
      </c>
      <c r="P340" s="507">
        <v>0</v>
      </c>
      <c r="Q340" s="506"/>
      <c r="R340" s="506"/>
    </row>
    <row r="341" spans="2:18" s="269" customFormat="1" x14ac:dyDescent="0.2">
      <c r="B341" s="500" t="s">
        <v>344</v>
      </c>
      <c r="C341" s="500" t="s">
        <v>29</v>
      </c>
      <c r="D341" s="500" t="s">
        <v>315</v>
      </c>
      <c r="E341" s="508" t="s">
        <v>297</v>
      </c>
      <c r="F341" s="502">
        <v>2020</v>
      </c>
      <c r="G341" s="500" t="s">
        <v>216</v>
      </c>
      <c r="H341" s="503">
        <v>390</v>
      </c>
      <c r="I341" s="503">
        <v>390</v>
      </c>
      <c r="J341" s="504">
        <v>1950</v>
      </c>
      <c r="K341" s="505">
        <v>0</v>
      </c>
      <c r="L341" s="506">
        <v>9.4069999999999983</v>
      </c>
      <c r="M341" s="506">
        <v>44442.400000000001</v>
      </c>
      <c r="N341" s="506">
        <v>0</v>
      </c>
      <c r="O341" s="507">
        <v>390</v>
      </c>
      <c r="P341" s="507">
        <v>0</v>
      </c>
      <c r="Q341" s="506"/>
      <c r="R341" s="506"/>
    </row>
    <row r="342" spans="2:18" s="269" customFormat="1" x14ac:dyDescent="0.2">
      <c r="B342" s="500" t="s">
        <v>344</v>
      </c>
      <c r="C342" s="500" t="s">
        <v>29</v>
      </c>
      <c r="D342" s="500" t="s">
        <v>376</v>
      </c>
      <c r="E342" s="508" t="s">
        <v>377</v>
      </c>
      <c r="F342" s="502">
        <v>2019</v>
      </c>
      <c r="G342" s="500" t="s">
        <v>216</v>
      </c>
      <c r="H342" s="503">
        <v>33</v>
      </c>
      <c r="I342" s="503">
        <v>33</v>
      </c>
      <c r="J342" s="504">
        <v>1096.5</v>
      </c>
      <c r="K342" s="505">
        <v>0</v>
      </c>
      <c r="L342" s="506">
        <v>0</v>
      </c>
      <c r="M342" s="506">
        <v>36432</v>
      </c>
      <c r="N342" s="506">
        <v>0</v>
      </c>
      <c r="O342" s="507">
        <v>33</v>
      </c>
      <c r="P342" s="507">
        <v>0</v>
      </c>
      <c r="Q342" s="506"/>
      <c r="R342" s="506"/>
    </row>
    <row r="343" spans="2:18" s="269" customFormat="1" x14ac:dyDescent="0.2">
      <c r="B343" s="500" t="s">
        <v>344</v>
      </c>
      <c r="C343" s="500" t="s">
        <v>29</v>
      </c>
      <c r="D343" s="500" t="s">
        <v>376</v>
      </c>
      <c r="E343" s="508" t="s">
        <v>377</v>
      </c>
      <c r="F343" s="502">
        <v>2020</v>
      </c>
      <c r="G343" s="500" t="s">
        <v>216</v>
      </c>
      <c r="H343" s="503">
        <v>39</v>
      </c>
      <c r="I343" s="503">
        <v>39</v>
      </c>
      <c r="J343" s="504">
        <v>1560</v>
      </c>
      <c r="K343" s="505">
        <v>0</v>
      </c>
      <c r="L343" s="506">
        <v>0</v>
      </c>
      <c r="M343" s="506">
        <v>43056</v>
      </c>
      <c r="N343" s="506">
        <v>0</v>
      </c>
      <c r="O343" s="507">
        <v>39</v>
      </c>
      <c r="P343" s="507">
        <v>0</v>
      </c>
      <c r="Q343" s="506"/>
      <c r="R343" s="506"/>
    </row>
    <row r="344" spans="2:18" s="269" customFormat="1" x14ac:dyDescent="0.2">
      <c r="B344" s="500" t="s">
        <v>344</v>
      </c>
      <c r="C344" s="500" t="s">
        <v>29</v>
      </c>
      <c r="D344" s="500" t="s">
        <v>325</v>
      </c>
      <c r="E344" s="508" t="s">
        <v>326</v>
      </c>
      <c r="F344" s="502">
        <v>2019</v>
      </c>
      <c r="G344" s="500" t="s">
        <v>216</v>
      </c>
      <c r="H344" s="503">
        <v>2</v>
      </c>
      <c r="I344" s="503">
        <v>2</v>
      </c>
      <c r="J344" s="504">
        <v>73</v>
      </c>
      <c r="K344" s="505">
        <v>0</v>
      </c>
      <c r="L344" s="506">
        <v>1.028</v>
      </c>
      <c r="M344" s="506">
        <v>1020.71</v>
      </c>
      <c r="N344" s="506">
        <v>0</v>
      </c>
      <c r="O344" s="507">
        <v>2</v>
      </c>
      <c r="P344" s="507">
        <v>0</v>
      </c>
      <c r="Q344" s="506"/>
      <c r="R344" s="506"/>
    </row>
    <row r="345" spans="2:18" s="269" customFormat="1" x14ac:dyDescent="0.2">
      <c r="B345" s="500" t="s">
        <v>344</v>
      </c>
      <c r="C345" s="500" t="s">
        <v>29</v>
      </c>
      <c r="D345" s="500" t="s">
        <v>378</v>
      </c>
      <c r="E345" s="508" t="s">
        <v>379</v>
      </c>
      <c r="F345" s="502">
        <v>2020</v>
      </c>
      <c r="G345" s="500" t="s">
        <v>216</v>
      </c>
      <c r="H345" s="503">
        <v>2</v>
      </c>
      <c r="I345" s="503">
        <v>2</v>
      </c>
      <c r="J345" s="504">
        <v>920</v>
      </c>
      <c r="K345" s="505">
        <v>0</v>
      </c>
      <c r="L345" s="506">
        <v>0</v>
      </c>
      <c r="M345" s="506">
        <v>38198.080000000002</v>
      </c>
      <c r="N345" s="506">
        <v>0</v>
      </c>
      <c r="O345" s="507">
        <v>2</v>
      </c>
      <c r="P345" s="507">
        <v>0</v>
      </c>
      <c r="Q345" s="506"/>
      <c r="R345" s="506"/>
    </row>
    <row r="346" spans="2:18" s="269" customFormat="1" x14ac:dyDescent="0.2">
      <c r="B346" s="500" t="s">
        <v>344</v>
      </c>
      <c r="C346" s="500" t="s">
        <v>29</v>
      </c>
      <c r="D346" s="500" t="s">
        <v>380</v>
      </c>
      <c r="E346" s="508" t="s">
        <v>381</v>
      </c>
      <c r="F346" s="502">
        <v>2019</v>
      </c>
      <c r="G346" s="500" t="s">
        <v>216</v>
      </c>
      <c r="H346" s="503">
        <v>134</v>
      </c>
      <c r="I346" s="503">
        <v>134</v>
      </c>
      <c r="J346" s="504">
        <v>12540</v>
      </c>
      <c r="K346" s="505">
        <v>0</v>
      </c>
      <c r="L346" s="506">
        <v>41.807999999999993</v>
      </c>
      <c r="M346" s="506">
        <v>204028.67</v>
      </c>
      <c r="N346" s="506">
        <v>0</v>
      </c>
      <c r="O346" s="507">
        <v>134</v>
      </c>
      <c r="P346" s="507">
        <v>0</v>
      </c>
      <c r="Q346" s="506"/>
      <c r="R346" s="506"/>
    </row>
    <row r="347" spans="2:18" s="269" customFormat="1" x14ac:dyDescent="0.2">
      <c r="B347" s="500" t="s">
        <v>344</v>
      </c>
      <c r="C347" s="500" t="s">
        <v>29</v>
      </c>
      <c r="D347" s="500" t="s">
        <v>380</v>
      </c>
      <c r="E347" s="508" t="s">
        <v>381</v>
      </c>
      <c r="F347" s="502">
        <v>2020</v>
      </c>
      <c r="G347" s="500" t="s">
        <v>218</v>
      </c>
      <c r="H347" s="503">
        <v>8</v>
      </c>
      <c r="I347" s="503">
        <v>8</v>
      </c>
      <c r="J347" s="504">
        <v>720</v>
      </c>
      <c r="K347" s="505">
        <v>0</v>
      </c>
      <c r="L347" s="506">
        <v>2.496</v>
      </c>
      <c r="M347" s="506">
        <v>12287.81</v>
      </c>
      <c r="N347" s="506">
        <v>0</v>
      </c>
      <c r="O347" s="507">
        <v>8</v>
      </c>
      <c r="P347" s="507">
        <v>0</v>
      </c>
      <c r="Q347" s="506"/>
      <c r="R347" s="506"/>
    </row>
    <row r="348" spans="2:18" s="269" customFormat="1" x14ac:dyDescent="0.2">
      <c r="B348" s="500" t="s">
        <v>344</v>
      </c>
      <c r="C348" s="500" t="s">
        <v>29</v>
      </c>
      <c r="D348" s="500" t="s">
        <v>380</v>
      </c>
      <c r="E348" s="508" t="s">
        <v>381</v>
      </c>
      <c r="F348" s="502">
        <v>2020</v>
      </c>
      <c r="G348" s="500" t="s">
        <v>216</v>
      </c>
      <c r="H348" s="503">
        <v>357</v>
      </c>
      <c r="I348" s="503">
        <v>357</v>
      </c>
      <c r="J348" s="504">
        <v>33570</v>
      </c>
      <c r="K348" s="505">
        <v>0</v>
      </c>
      <c r="L348" s="506">
        <v>111.38399999999999</v>
      </c>
      <c r="M348" s="506">
        <v>510484.74999999994</v>
      </c>
      <c r="N348" s="506">
        <v>0</v>
      </c>
      <c r="O348" s="507">
        <v>357</v>
      </c>
      <c r="P348" s="507">
        <v>0</v>
      </c>
      <c r="Q348" s="506"/>
      <c r="R348" s="506"/>
    </row>
    <row r="349" spans="2:18" s="269" customFormat="1" x14ac:dyDescent="0.2">
      <c r="B349" s="500" t="s">
        <v>344</v>
      </c>
      <c r="C349" s="500" t="s">
        <v>29</v>
      </c>
      <c r="D349" s="500" t="s">
        <v>382</v>
      </c>
      <c r="E349" s="508" t="s">
        <v>381</v>
      </c>
      <c r="F349" s="502">
        <v>2019</v>
      </c>
      <c r="G349" s="500" t="s">
        <v>216</v>
      </c>
      <c r="H349" s="503">
        <v>16</v>
      </c>
      <c r="I349" s="503">
        <v>16</v>
      </c>
      <c r="J349" s="504">
        <v>720</v>
      </c>
      <c r="K349" s="505">
        <v>0</v>
      </c>
      <c r="L349" s="506">
        <v>1.248</v>
      </c>
      <c r="M349" s="506">
        <v>6143.9</v>
      </c>
      <c r="N349" s="506">
        <v>0</v>
      </c>
      <c r="O349" s="507">
        <v>16</v>
      </c>
      <c r="P349" s="507">
        <v>0</v>
      </c>
      <c r="Q349" s="506"/>
      <c r="R349" s="506"/>
    </row>
    <row r="350" spans="2:18" s="269" customFormat="1" x14ac:dyDescent="0.2">
      <c r="B350" s="500" t="s">
        <v>344</v>
      </c>
      <c r="C350" s="500" t="s">
        <v>29</v>
      </c>
      <c r="D350" s="500" t="s">
        <v>382</v>
      </c>
      <c r="E350" s="508" t="s">
        <v>381</v>
      </c>
      <c r="F350" s="502">
        <v>2020</v>
      </c>
      <c r="G350" s="500" t="s">
        <v>216</v>
      </c>
      <c r="H350" s="503">
        <v>20</v>
      </c>
      <c r="I350" s="503">
        <v>20</v>
      </c>
      <c r="J350" s="504">
        <v>500</v>
      </c>
      <c r="K350" s="505">
        <v>0</v>
      </c>
      <c r="L350" s="506">
        <v>1.56</v>
      </c>
      <c r="M350" s="506">
        <v>7679.87</v>
      </c>
      <c r="N350" s="506">
        <v>0</v>
      </c>
      <c r="O350" s="507">
        <v>20</v>
      </c>
      <c r="P350" s="507">
        <v>0</v>
      </c>
      <c r="Q350" s="506"/>
      <c r="R350" s="506"/>
    </row>
    <row r="351" spans="2:18" s="269" customFormat="1" x14ac:dyDescent="0.2">
      <c r="B351" s="500" t="s">
        <v>344</v>
      </c>
      <c r="C351" s="500" t="s">
        <v>29</v>
      </c>
      <c r="D351" s="500" t="s">
        <v>383</v>
      </c>
      <c r="E351" s="508" t="s">
        <v>381</v>
      </c>
      <c r="F351" s="502">
        <v>2019</v>
      </c>
      <c r="G351" s="500" t="s">
        <v>216</v>
      </c>
      <c r="H351" s="503">
        <v>114</v>
      </c>
      <c r="I351" s="503">
        <v>114</v>
      </c>
      <c r="J351" s="504">
        <v>5610</v>
      </c>
      <c r="K351" s="505">
        <v>0</v>
      </c>
      <c r="L351" s="506">
        <v>19.037999999999997</v>
      </c>
      <c r="M351" s="506">
        <v>92764.84</v>
      </c>
      <c r="N351" s="506">
        <v>0</v>
      </c>
      <c r="O351" s="507">
        <v>114</v>
      </c>
      <c r="P351" s="507">
        <v>0</v>
      </c>
      <c r="Q351" s="506"/>
      <c r="R351" s="506"/>
    </row>
    <row r="352" spans="2:18" s="269" customFormat="1" x14ac:dyDescent="0.2">
      <c r="B352" s="500" t="s">
        <v>344</v>
      </c>
      <c r="C352" s="500" t="s">
        <v>29</v>
      </c>
      <c r="D352" s="500" t="s">
        <v>383</v>
      </c>
      <c r="E352" s="508" t="s">
        <v>381</v>
      </c>
      <c r="F352" s="502">
        <v>2020</v>
      </c>
      <c r="G352" s="500" t="s">
        <v>218</v>
      </c>
      <c r="H352" s="503">
        <v>8</v>
      </c>
      <c r="I352" s="503">
        <v>8</v>
      </c>
      <c r="J352" s="504">
        <v>360</v>
      </c>
      <c r="K352" s="505">
        <v>0</v>
      </c>
      <c r="L352" s="506">
        <v>1.3360000000000001</v>
      </c>
      <c r="M352" s="506">
        <v>6577.13</v>
      </c>
      <c r="N352" s="506">
        <v>0</v>
      </c>
      <c r="O352" s="507">
        <v>8</v>
      </c>
      <c r="P352" s="507">
        <v>0</v>
      </c>
      <c r="Q352" s="506"/>
      <c r="R352" s="506"/>
    </row>
    <row r="353" spans="1:53" s="269" customFormat="1" x14ac:dyDescent="0.2">
      <c r="B353" s="500" t="s">
        <v>344</v>
      </c>
      <c r="C353" s="500" t="s">
        <v>29</v>
      </c>
      <c r="D353" s="500" t="s">
        <v>383</v>
      </c>
      <c r="E353" s="508" t="s">
        <v>381</v>
      </c>
      <c r="F353" s="502">
        <v>2020</v>
      </c>
      <c r="G353" s="500" t="s">
        <v>216</v>
      </c>
      <c r="H353" s="503">
        <v>205</v>
      </c>
      <c r="I353" s="503">
        <v>205</v>
      </c>
      <c r="J353" s="504">
        <v>10065</v>
      </c>
      <c r="K353" s="505">
        <v>0</v>
      </c>
      <c r="L353" s="506">
        <v>34.234999999999985</v>
      </c>
      <c r="M353" s="506">
        <v>166140.81000000003</v>
      </c>
      <c r="N353" s="506">
        <v>0</v>
      </c>
      <c r="O353" s="507">
        <v>205</v>
      </c>
      <c r="P353" s="507">
        <v>0</v>
      </c>
      <c r="Q353" s="506"/>
      <c r="R353" s="506"/>
    </row>
    <row r="354" spans="1:53" s="269" customFormat="1" x14ac:dyDescent="0.2">
      <c r="B354" s="500" t="s">
        <v>344</v>
      </c>
      <c r="C354" s="500" t="s">
        <v>29</v>
      </c>
      <c r="D354" s="500" t="s">
        <v>384</v>
      </c>
      <c r="E354" s="508" t="s">
        <v>381</v>
      </c>
      <c r="F354" s="502">
        <v>2019</v>
      </c>
      <c r="G354" s="500" t="s">
        <v>216</v>
      </c>
      <c r="H354" s="503">
        <v>24</v>
      </c>
      <c r="I354" s="503">
        <v>24</v>
      </c>
      <c r="J354" s="504">
        <v>1900</v>
      </c>
      <c r="K354" s="505">
        <v>0</v>
      </c>
      <c r="L354" s="506">
        <v>7.5360000000000005</v>
      </c>
      <c r="M354" s="506">
        <v>36648.81</v>
      </c>
      <c r="N354" s="506">
        <v>0</v>
      </c>
      <c r="O354" s="507">
        <v>24</v>
      </c>
      <c r="P354" s="507">
        <v>0</v>
      </c>
      <c r="Q354" s="506"/>
      <c r="R354" s="506"/>
    </row>
    <row r="355" spans="1:53" s="269" customFormat="1" x14ac:dyDescent="0.2">
      <c r="B355" s="500" t="s">
        <v>344</v>
      </c>
      <c r="C355" s="500" t="s">
        <v>29</v>
      </c>
      <c r="D355" s="500" t="s">
        <v>384</v>
      </c>
      <c r="E355" s="508" t="s">
        <v>381</v>
      </c>
      <c r="F355" s="502">
        <v>2020</v>
      </c>
      <c r="G355" s="500" t="s">
        <v>218</v>
      </c>
      <c r="H355" s="503">
        <v>2</v>
      </c>
      <c r="I355" s="503">
        <v>2</v>
      </c>
      <c r="J355" s="504">
        <v>150</v>
      </c>
      <c r="K355" s="505">
        <v>0</v>
      </c>
      <c r="L355" s="506">
        <v>0.628</v>
      </c>
      <c r="M355" s="506">
        <v>3091.64</v>
      </c>
      <c r="N355" s="506">
        <v>0</v>
      </c>
      <c r="O355" s="507">
        <v>2</v>
      </c>
      <c r="P355" s="507">
        <v>0</v>
      </c>
      <c r="Q355" s="506"/>
      <c r="R355" s="506"/>
    </row>
    <row r="356" spans="1:53" s="269" customFormat="1" x14ac:dyDescent="0.2">
      <c r="B356" s="500" t="s">
        <v>344</v>
      </c>
      <c r="C356" s="500" t="s">
        <v>29</v>
      </c>
      <c r="D356" s="500" t="s">
        <v>384</v>
      </c>
      <c r="E356" s="508" t="s">
        <v>381</v>
      </c>
      <c r="F356" s="502">
        <v>2020</v>
      </c>
      <c r="G356" s="500" t="s">
        <v>216</v>
      </c>
      <c r="H356" s="503">
        <v>49</v>
      </c>
      <c r="I356" s="503">
        <v>49</v>
      </c>
      <c r="J356" s="504">
        <v>3675</v>
      </c>
      <c r="K356" s="505">
        <v>0</v>
      </c>
      <c r="L356" s="506">
        <v>15.386000000000001</v>
      </c>
      <c r="M356" s="506">
        <v>75745.25</v>
      </c>
      <c r="N356" s="506">
        <v>0</v>
      </c>
      <c r="O356" s="507">
        <v>49</v>
      </c>
      <c r="P356" s="507">
        <v>0</v>
      </c>
      <c r="Q356" s="506"/>
      <c r="R356" s="506"/>
    </row>
    <row r="357" spans="1:53" s="269" customFormat="1" x14ac:dyDescent="0.2">
      <c r="B357" s="500" t="s">
        <v>344</v>
      </c>
      <c r="C357" s="500" t="s">
        <v>29</v>
      </c>
      <c r="D357" s="500" t="s">
        <v>335</v>
      </c>
      <c r="E357" s="508" t="s">
        <v>336</v>
      </c>
      <c r="F357" s="502">
        <v>2019</v>
      </c>
      <c r="G357" s="500" t="s">
        <v>216</v>
      </c>
      <c r="H357" s="503">
        <v>4</v>
      </c>
      <c r="I357" s="503">
        <v>4</v>
      </c>
      <c r="J357" s="504">
        <v>4320</v>
      </c>
      <c r="K357" s="505">
        <v>0</v>
      </c>
      <c r="L357" s="506">
        <v>0</v>
      </c>
      <c r="M357" s="506">
        <v>184680</v>
      </c>
      <c r="N357" s="506">
        <v>0</v>
      </c>
      <c r="O357" s="507">
        <v>4</v>
      </c>
      <c r="P357" s="507">
        <v>0</v>
      </c>
      <c r="Q357" s="506"/>
      <c r="R357" s="506"/>
    </row>
    <row r="358" spans="1:53" s="269" customFormat="1" x14ac:dyDescent="0.2">
      <c r="B358" s="500" t="s">
        <v>344</v>
      </c>
      <c r="C358" s="500" t="s">
        <v>29</v>
      </c>
      <c r="D358" s="500" t="s">
        <v>335</v>
      </c>
      <c r="E358" s="508" t="s">
        <v>336</v>
      </c>
      <c r="F358" s="502">
        <v>2020</v>
      </c>
      <c r="G358" s="500" t="s">
        <v>216</v>
      </c>
      <c r="H358" s="503">
        <v>115</v>
      </c>
      <c r="I358" s="503">
        <v>115</v>
      </c>
      <c r="J358" s="504">
        <v>5508</v>
      </c>
      <c r="K358" s="505">
        <v>0</v>
      </c>
      <c r="L358" s="506">
        <v>48.959999999999908</v>
      </c>
      <c r="M358" s="506">
        <v>253786.80000000045</v>
      </c>
      <c r="N358" s="506">
        <v>0</v>
      </c>
      <c r="O358" s="507">
        <v>115</v>
      </c>
      <c r="P358" s="507">
        <v>0</v>
      </c>
      <c r="Q358" s="506"/>
      <c r="R358" s="506"/>
    </row>
    <row r="359" spans="1:53" s="269" customFormat="1" x14ac:dyDescent="0.2">
      <c r="B359" s="500" t="s">
        <v>344</v>
      </c>
      <c r="C359" s="500" t="s">
        <v>29</v>
      </c>
      <c r="D359" s="500" t="s">
        <v>337</v>
      </c>
      <c r="E359" s="508" t="s">
        <v>336</v>
      </c>
      <c r="F359" s="502">
        <v>2019</v>
      </c>
      <c r="G359" s="500" t="s">
        <v>216</v>
      </c>
      <c r="H359" s="503">
        <v>8</v>
      </c>
      <c r="I359" s="503">
        <v>8</v>
      </c>
      <c r="J359" s="504">
        <v>7930</v>
      </c>
      <c r="K359" s="505">
        <v>0</v>
      </c>
      <c r="L359" s="506">
        <v>0</v>
      </c>
      <c r="M359" s="506">
        <v>128600</v>
      </c>
      <c r="N359" s="506">
        <v>0</v>
      </c>
      <c r="O359" s="507">
        <v>8</v>
      </c>
      <c r="P359" s="507">
        <v>0</v>
      </c>
      <c r="Q359" s="506"/>
      <c r="R359" s="506"/>
    </row>
    <row r="360" spans="1:53" s="269" customFormat="1" x14ac:dyDescent="0.2">
      <c r="B360" s="500" t="s">
        <v>344</v>
      </c>
      <c r="C360" s="500" t="s">
        <v>29</v>
      </c>
      <c r="D360" s="500" t="s">
        <v>337</v>
      </c>
      <c r="E360" s="508" t="s">
        <v>336</v>
      </c>
      <c r="F360" s="502">
        <v>2020</v>
      </c>
      <c r="G360" s="500" t="s">
        <v>216</v>
      </c>
      <c r="H360" s="503">
        <v>14</v>
      </c>
      <c r="I360" s="503">
        <v>14</v>
      </c>
      <c r="J360" s="504">
        <v>6597</v>
      </c>
      <c r="K360" s="505">
        <v>0</v>
      </c>
      <c r="L360" s="506">
        <v>57.04</v>
      </c>
      <c r="M360" s="506">
        <v>94350</v>
      </c>
      <c r="N360" s="506">
        <v>0</v>
      </c>
      <c r="O360" s="507">
        <v>14</v>
      </c>
      <c r="P360" s="507">
        <v>0</v>
      </c>
      <c r="Q360" s="506"/>
      <c r="R360" s="506"/>
    </row>
    <row r="361" spans="1:53" s="269" customFormat="1" x14ac:dyDescent="0.2">
      <c r="B361" s="500" t="s">
        <v>344</v>
      </c>
      <c r="C361" s="500" t="s">
        <v>29</v>
      </c>
      <c r="D361" s="500" t="s">
        <v>338</v>
      </c>
      <c r="E361" s="508" t="s">
        <v>336</v>
      </c>
      <c r="F361" s="502">
        <v>2020</v>
      </c>
      <c r="G361" s="500" t="s">
        <v>216</v>
      </c>
      <c r="H361" s="503">
        <v>1</v>
      </c>
      <c r="I361" s="503">
        <v>1</v>
      </c>
      <c r="J361" s="504">
        <v>450</v>
      </c>
      <c r="K361" s="505">
        <v>0</v>
      </c>
      <c r="L361" s="506">
        <v>2.4</v>
      </c>
      <c r="M361" s="506">
        <v>780</v>
      </c>
      <c r="N361" s="506">
        <v>0</v>
      </c>
      <c r="O361" s="507">
        <v>1</v>
      </c>
      <c r="P361" s="507">
        <v>0</v>
      </c>
      <c r="Q361" s="506"/>
      <c r="R361" s="506"/>
    </row>
    <row r="362" spans="1:53" s="269" customFormat="1" ht="13.5" thickBot="1" x14ac:dyDescent="0.25">
      <c r="B362" s="500" t="s">
        <v>344</v>
      </c>
      <c r="C362" s="500" t="s">
        <v>29</v>
      </c>
      <c r="D362" s="500" t="s">
        <v>385</v>
      </c>
      <c r="E362" s="508" t="s">
        <v>386</v>
      </c>
      <c r="F362" s="502">
        <v>2019</v>
      </c>
      <c r="G362" s="500" t="s">
        <v>216</v>
      </c>
      <c r="H362" s="503">
        <v>1</v>
      </c>
      <c r="I362" s="503">
        <v>1</v>
      </c>
      <c r="J362" s="504">
        <v>450</v>
      </c>
      <c r="K362" s="505">
        <v>0</v>
      </c>
      <c r="L362" s="506">
        <v>0.61899999999999999</v>
      </c>
      <c r="M362" s="506">
        <v>2880</v>
      </c>
      <c r="N362" s="506">
        <v>0</v>
      </c>
      <c r="O362" s="507">
        <v>1</v>
      </c>
      <c r="P362" s="507">
        <v>0</v>
      </c>
      <c r="Q362" s="506"/>
      <c r="R362" s="506"/>
    </row>
    <row r="363" spans="1:53" s="51" customFormat="1" ht="15.75" thickBot="1" x14ac:dyDescent="0.25">
      <c r="A363" s="50"/>
      <c r="B363" s="76" t="s">
        <v>34</v>
      </c>
      <c r="C363" s="498"/>
      <c r="D363" s="498"/>
      <c r="E363" s="498"/>
      <c r="F363" s="499"/>
      <c r="G363" s="498"/>
      <c r="H363" s="46">
        <f t="shared" ref="H363:R363" si="13">SUMIF($C:$C,$B363,H:H)</f>
        <v>38752</v>
      </c>
      <c r="I363" s="46">
        <f t="shared" si="13"/>
        <v>0</v>
      </c>
      <c r="J363" s="228">
        <f t="shared" si="13"/>
        <v>0</v>
      </c>
      <c r="K363" s="228">
        <f t="shared" si="13"/>
        <v>0</v>
      </c>
      <c r="L363" s="47">
        <f t="shared" si="13"/>
        <v>31001.599999999999</v>
      </c>
      <c r="M363" s="47">
        <f t="shared" si="13"/>
        <v>466891.2</v>
      </c>
      <c r="N363" s="47">
        <f t="shared" si="13"/>
        <v>0</v>
      </c>
      <c r="O363" s="46">
        <f t="shared" si="13"/>
        <v>38752</v>
      </c>
      <c r="P363" s="46">
        <f t="shared" si="13"/>
        <v>0</v>
      </c>
      <c r="Q363" s="47">
        <f t="shared" si="13"/>
        <v>0</v>
      </c>
      <c r="R363" s="47">
        <f t="shared" si="13"/>
        <v>0</v>
      </c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</row>
    <row r="364" spans="1:53" s="269" customFormat="1" ht="13.5" thickBot="1" x14ac:dyDescent="0.25">
      <c r="B364" s="500" t="s">
        <v>214</v>
      </c>
      <c r="C364" s="500" t="s">
        <v>34</v>
      </c>
      <c r="D364" s="509" t="s">
        <v>387</v>
      </c>
      <c r="E364" s="501"/>
      <c r="F364" s="502">
        <v>2020</v>
      </c>
      <c r="G364" s="500" t="s">
        <v>216</v>
      </c>
      <c r="H364" s="503">
        <f>MAX(O364:P364)</f>
        <v>38752</v>
      </c>
      <c r="I364" s="503"/>
      <c r="J364" s="504"/>
      <c r="K364" s="505"/>
      <c r="L364" s="506">
        <v>31001.599999999999</v>
      </c>
      <c r="M364" s="506">
        <v>466891.2</v>
      </c>
      <c r="N364" s="506"/>
      <c r="O364" s="507">
        <v>38752</v>
      </c>
      <c r="P364" s="507">
        <v>0</v>
      </c>
      <c r="Q364" s="506"/>
      <c r="R364" s="506"/>
    </row>
    <row r="365" spans="1:53" s="51" customFormat="1" ht="15.75" thickBot="1" x14ac:dyDescent="0.25">
      <c r="A365" s="50"/>
      <c r="B365" s="76" t="s">
        <v>35</v>
      </c>
      <c r="C365" s="498"/>
      <c r="D365" s="498"/>
      <c r="E365" s="498"/>
      <c r="F365" s="499"/>
      <c r="G365" s="498"/>
      <c r="H365" s="46">
        <f t="shared" ref="H365:R365" si="14">SUMIF($C:$C,$B365,H:H)</f>
        <v>0</v>
      </c>
      <c r="I365" s="46">
        <f t="shared" si="14"/>
        <v>0</v>
      </c>
      <c r="J365" s="228">
        <f t="shared" si="14"/>
        <v>0</v>
      </c>
      <c r="K365" s="228">
        <f t="shared" si="14"/>
        <v>0</v>
      </c>
      <c r="L365" s="47">
        <f t="shared" si="14"/>
        <v>0</v>
      </c>
      <c r="M365" s="47">
        <f t="shared" si="14"/>
        <v>0</v>
      </c>
      <c r="N365" s="47">
        <f t="shared" si="14"/>
        <v>0</v>
      </c>
      <c r="O365" s="46">
        <f t="shared" si="14"/>
        <v>0</v>
      </c>
      <c r="P365" s="46">
        <f t="shared" si="14"/>
        <v>0</v>
      </c>
      <c r="Q365" s="47">
        <f t="shared" si="14"/>
        <v>0</v>
      </c>
      <c r="R365" s="47">
        <f t="shared" si="14"/>
        <v>0</v>
      </c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</row>
    <row r="366" spans="1:53" s="269" customFormat="1" ht="13.5" thickBot="1" x14ac:dyDescent="0.25">
      <c r="B366" s="500" t="s">
        <v>214</v>
      </c>
      <c r="C366" s="500" t="s">
        <v>35</v>
      </c>
      <c r="D366" s="509"/>
      <c r="E366" s="501"/>
      <c r="F366" s="502">
        <v>2020</v>
      </c>
      <c r="G366" s="500" t="s">
        <v>216</v>
      </c>
      <c r="H366" s="503"/>
      <c r="I366" s="503"/>
      <c r="J366" s="504">
        <v>0</v>
      </c>
      <c r="K366" s="505"/>
      <c r="L366" s="506">
        <v>0</v>
      </c>
      <c r="M366" s="506">
        <v>0</v>
      </c>
      <c r="N366" s="506">
        <v>0</v>
      </c>
      <c r="O366" s="507">
        <v>0</v>
      </c>
      <c r="P366" s="507">
        <v>0</v>
      </c>
      <c r="Q366" s="506"/>
      <c r="R366" s="506"/>
    </row>
    <row r="367" spans="1:53" s="51" customFormat="1" ht="15.75" thickBot="1" x14ac:dyDescent="0.25">
      <c r="A367" s="50"/>
      <c r="B367" s="76" t="s">
        <v>36</v>
      </c>
      <c r="C367" s="498"/>
      <c r="D367" s="498"/>
      <c r="E367" s="498"/>
      <c r="F367" s="499"/>
      <c r="G367" s="498"/>
      <c r="H367" s="46">
        <f t="shared" ref="H367:R367" si="15">SUMIF($C:$C,$B367,H:H)</f>
        <v>150</v>
      </c>
      <c r="I367" s="46">
        <f t="shared" si="15"/>
        <v>0</v>
      </c>
      <c r="J367" s="228">
        <f t="shared" si="15"/>
        <v>0</v>
      </c>
      <c r="K367" s="228">
        <f t="shared" si="15"/>
        <v>0</v>
      </c>
      <c r="L367" s="47">
        <f t="shared" si="15"/>
        <v>0</v>
      </c>
      <c r="M367" s="47">
        <f t="shared" si="15"/>
        <v>0</v>
      </c>
      <c r="N367" s="47">
        <f t="shared" si="15"/>
        <v>0</v>
      </c>
      <c r="O367" s="46">
        <f t="shared" si="15"/>
        <v>150</v>
      </c>
      <c r="P367" s="46">
        <f t="shared" si="15"/>
        <v>0</v>
      </c>
      <c r="Q367" s="47">
        <f t="shared" si="15"/>
        <v>0</v>
      </c>
      <c r="R367" s="47">
        <f t="shared" si="15"/>
        <v>0</v>
      </c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</row>
    <row r="368" spans="1:53" s="269" customFormat="1" ht="13.5" thickBot="1" x14ac:dyDescent="0.25">
      <c r="B368" s="500" t="s">
        <v>264</v>
      </c>
      <c r="C368" s="500" t="s">
        <v>36</v>
      </c>
      <c r="D368" s="509" t="s">
        <v>387</v>
      </c>
      <c r="E368" s="501"/>
      <c r="F368" s="502">
        <v>2020</v>
      </c>
      <c r="G368" s="500" t="s">
        <v>216</v>
      </c>
      <c r="H368" s="503">
        <f>MAX(O368:P368)</f>
        <v>150</v>
      </c>
      <c r="I368" s="503"/>
      <c r="J368" s="504"/>
      <c r="K368" s="505"/>
      <c r="L368" s="506">
        <v>0</v>
      </c>
      <c r="M368" s="506">
        <v>0</v>
      </c>
      <c r="N368" s="506"/>
      <c r="O368" s="507">
        <v>150</v>
      </c>
      <c r="P368" s="507">
        <v>0</v>
      </c>
      <c r="Q368" s="506"/>
      <c r="R368" s="506"/>
    </row>
    <row r="369" spans="1:53" s="51" customFormat="1" ht="15.75" thickBot="1" x14ac:dyDescent="0.25">
      <c r="A369" s="50"/>
      <c r="B369" s="76" t="s">
        <v>41</v>
      </c>
      <c r="C369" s="498"/>
      <c r="D369" s="498"/>
      <c r="E369" s="498"/>
      <c r="F369" s="499"/>
      <c r="G369" s="498"/>
      <c r="H369" s="46">
        <f t="shared" ref="H369:R369" si="16">SUMIF($C:$C,$B369,H:H)</f>
        <v>0</v>
      </c>
      <c r="I369" s="46">
        <f t="shared" si="16"/>
        <v>0</v>
      </c>
      <c r="J369" s="228">
        <f t="shared" si="16"/>
        <v>0</v>
      </c>
      <c r="K369" s="228">
        <f t="shared" si="16"/>
        <v>0</v>
      </c>
      <c r="L369" s="47">
        <f t="shared" si="16"/>
        <v>0</v>
      </c>
      <c r="M369" s="47">
        <f t="shared" si="16"/>
        <v>0</v>
      </c>
      <c r="N369" s="47">
        <f t="shared" si="16"/>
        <v>0</v>
      </c>
      <c r="O369" s="46">
        <f t="shared" si="16"/>
        <v>0</v>
      </c>
      <c r="P369" s="46">
        <f t="shared" si="16"/>
        <v>0</v>
      </c>
      <c r="Q369" s="47">
        <f t="shared" si="16"/>
        <v>0</v>
      </c>
      <c r="R369" s="47">
        <f t="shared" si="16"/>
        <v>0</v>
      </c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</row>
    <row r="370" spans="1:53" s="269" customFormat="1" ht="13.5" thickBot="1" x14ac:dyDescent="0.25">
      <c r="B370" s="500"/>
      <c r="C370" s="500" t="s">
        <v>41</v>
      </c>
      <c r="D370" s="500"/>
      <c r="E370" s="501"/>
      <c r="F370" s="502">
        <v>2020</v>
      </c>
      <c r="G370" s="500"/>
      <c r="H370" s="503"/>
      <c r="I370" s="503"/>
      <c r="J370" s="504"/>
      <c r="K370" s="505"/>
      <c r="L370" s="506"/>
      <c r="M370" s="506"/>
      <c r="N370" s="506"/>
      <c r="O370" s="507"/>
      <c r="P370" s="507"/>
      <c r="Q370" s="506"/>
      <c r="R370" s="506"/>
    </row>
    <row r="371" spans="1:53" s="51" customFormat="1" ht="15.75" thickBot="1" x14ac:dyDescent="0.25">
      <c r="A371" s="50"/>
      <c r="B371" s="76" t="s">
        <v>42</v>
      </c>
      <c r="C371" s="498"/>
      <c r="D371" s="498"/>
      <c r="E371" s="498"/>
      <c r="F371" s="499"/>
      <c r="G371" s="498"/>
      <c r="H371" s="46">
        <f t="shared" ref="H371:R371" si="17">SUMIF($C:$C,$B371,H:H)</f>
        <v>0</v>
      </c>
      <c r="I371" s="46">
        <f t="shared" si="17"/>
        <v>0</v>
      </c>
      <c r="J371" s="228">
        <f t="shared" si="17"/>
        <v>0</v>
      </c>
      <c r="K371" s="228">
        <f t="shared" si="17"/>
        <v>0</v>
      </c>
      <c r="L371" s="47">
        <f t="shared" si="17"/>
        <v>0</v>
      </c>
      <c r="M371" s="47">
        <f t="shared" si="17"/>
        <v>0</v>
      </c>
      <c r="N371" s="47">
        <f t="shared" si="17"/>
        <v>0</v>
      </c>
      <c r="O371" s="46">
        <f t="shared" si="17"/>
        <v>0</v>
      </c>
      <c r="P371" s="46">
        <f t="shared" si="17"/>
        <v>0</v>
      </c>
      <c r="Q371" s="47">
        <f t="shared" si="17"/>
        <v>0</v>
      </c>
      <c r="R371" s="47">
        <f t="shared" si="17"/>
        <v>0</v>
      </c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</row>
    <row r="372" spans="1:53" s="269" customFormat="1" ht="13.5" thickBot="1" x14ac:dyDescent="0.25">
      <c r="B372" s="500"/>
      <c r="C372" s="500" t="s">
        <v>42</v>
      </c>
      <c r="D372" s="500"/>
      <c r="E372" s="501"/>
      <c r="F372" s="502">
        <v>2020</v>
      </c>
      <c r="G372" s="500"/>
      <c r="H372" s="503"/>
      <c r="I372" s="503"/>
      <c r="J372" s="504"/>
      <c r="K372" s="505"/>
      <c r="L372" s="506"/>
      <c r="M372" s="506"/>
      <c r="N372" s="506"/>
      <c r="O372" s="507"/>
      <c r="P372" s="507"/>
      <c r="Q372" s="506"/>
      <c r="R372" s="506"/>
    </row>
    <row r="373" spans="1:53" s="51" customFormat="1" ht="15.75" thickBot="1" x14ac:dyDescent="0.25">
      <c r="A373" s="50"/>
      <c r="B373" s="76" t="s">
        <v>43</v>
      </c>
      <c r="C373" s="498"/>
      <c r="D373" s="498"/>
      <c r="E373" s="498"/>
      <c r="F373" s="499"/>
      <c r="G373" s="498"/>
      <c r="H373" s="46">
        <f t="shared" ref="H373:R373" si="18">SUMIF($C:$C,$B373,H:H)</f>
        <v>0</v>
      </c>
      <c r="I373" s="46">
        <f t="shared" si="18"/>
        <v>0</v>
      </c>
      <c r="J373" s="228">
        <f t="shared" si="18"/>
        <v>0</v>
      </c>
      <c r="K373" s="228">
        <f t="shared" si="18"/>
        <v>0</v>
      </c>
      <c r="L373" s="47">
        <f t="shared" si="18"/>
        <v>0</v>
      </c>
      <c r="M373" s="47">
        <f t="shared" si="18"/>
        <v>0</v>
      </c>
      <c r="N373" s="47">
        <f t="shared" si="18"/>
        <v>0</v>
      </c>
      <c r="O373" s="46">
        <f t="shared" si="18"/>
        <v>0</v>
      </c>
      <c r="P373" s="46">
        <f t="shared" si="18"/>
        <v>0</v>
      </c>
      <c r="Q373" s="47">
        <f t="shared" si="18"/>
        <v>0</v>
      </c>
      <c r="R373" s="47">
        <f t="shared" si="18"/>
        <v>0</v>
      </c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</row>
    <row r="374" spans="1:53" s="269" customFormat="1" ht="13.5" thickBot="1" x14ac:dyDescent="0.25">
      <c r="B374" s="500"/>
      <c r="C374" s="500" t="s">
        <v>43</v>
      </c>
      <c r="D374" s="500"/>
      <c r="E374" s="501"/>
      <c r="F374" s="502">
        <v>2020</v>
      </c>
      <c r="G374" s="500"/>
      <c r="H374" s="503"/>
      <c r="I374" s="503"/>
      <c r="J374" s="504"/>
      <c r="K374" s="505"/>
      <c r="L374" s="506"/>
      <c r="M374" s="506"/>
      <c r="N374" s="506"/>
      <c r="O374" s="507"/>
      <c r="P374" s="507"/>
      <c r="Q374" s="506"/>
      <c r="R374" s="506"/>
    </row>
    <row r="375" spans="1:53" s="51" customFormat="1" ht="15.75" thickBot="1" x14ac:dyDescent="0.25">
      <c r="A375" s="50"/>
      <c r="B375" s="76" t="s">
        <v>44</v>
      </c>
      <c r="C375" s="498"/>
      <c r="D375" s="498"/>
      <c r="E375" s="498"/>
      <c r="F375" s="499"/>
      <c r="G375" s="498"/>
      <c r="H375" s="46">
        <f t="shared" ref="H375:R375" si="19">SUMIF($C:$C,$B375,H:H)</f>
        <v>0</v>
      </c>
      <c r="I375" s="46">
        <f t="shared" si="19"/>
        <v>0</v>
      </c>
      <c r="J375" s="228">
        <f t="shared" si="19"/>
        <v>0</v>
      </c>
      <c r="K375" s="228">
        <f t="shared" si="19"/>
        <v>0</v>
      </c>
      <c r="L375" s="47">
        <f t="shared" si="19"/>
        <v>0</v>
      </c>
      <c r="M375" s="47">
        <f t="shared" si="19"/>
        <v>0</v>
      </c>
      <c r="N375" s="47">
        <f t="shared" si="19"/>
        <v>0</v>
      </c>
      <c r="O375" s="46">
        <f t="shared" si="19"/>
        <v>0</v>
      </c>
      <c r="P375" s="46">
        <f t="shared" si="19"/>
        <v>0</v>
      </c>
      <c r="Q375" s="47">
        <f t="shared" si="19"/>
        <v>0</v>
      </c>
      <c r="R375" s="47">
        <f t="shared" si="19"/>
        <v>0</v>
      </c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</row>
    <row r="376" spans="1:53" s="269" customFormat="1" ht="13.5" thickBot="1" x14ac:dyDescent="0.25">
      <c r="B376" s="500"/>
      <c r="C376" s="500" t="s">
        <v>44</v>
      </c>
      <c r="D376" s="500"/>
      <c r="E376" s="501"/>
      <c r="F376" s="502">
        <v>2020</v>
      </c>
      <c r="G376" s="500"/>
      <c r="H376" s="503"/>
      <c r="I376" s="503"/>
      <c r="J376" s="504"/>
      <c r="K376" s="505"/>
      <c r="L376" s="506"/>
      <c r="M376" s="506"/>
      <c r="N376" s="506"/>
      <c r="O376" s="507"/>
      <c r="P376" s="507"/>
      <c r="Q376" s="506"/>
      <c r="R376" s="506"/>
    </row>
    <row r="377" spans="1:53" s="51" customFormat="1" ht="15.75" thickBot="1" x14ac:dyDescent="0.25">
      <c r="A377" s="50"/>
      <c r="B377" s="76" t="s">
        <v>45</v>
      </c>
      <c r="C377" s="498"/>
      <c r="D377" s="498"/>
      <c r="E377" s="498"/>
      <c r="F377" s="499"/>
      <c r="G377" s="498"/>
      <c r="H377" s="46">
        <f t="shared" ref="H377:R377" si="20">SUMIF($C:$C,$B377,H:H)</f>
        <v>0</v>
      </c>
      <c r="I377" s="46">
        <f t="shared" si="20"/>
        <v>0</v>
      </c>
      <c r="J377" s="228">
        <f t="shared" si="20"/>
        <v>0</v>
      </c>
      <c r="K377" s="228">
        <f t="shared" si="20"/>
        <v>0</v>
      </c>
      <c r="L377" s="47">
        <f t="shared" si="20"/>
        <v>0</v>
      </c>
      <c r="M377" s="47">
        <f t="shared" si="20"/>
        <v>0</v>
      </c>
      <c r="N377" s="47">
        <f t="shared" si="20"/>
        <v>0</v>
      </c>
      <c r="O377" s="46">
        <f t="shared" si="20"/>
        <v>0</v>
      </c>
      <c r="P377" s="46">
        <f t="shared" si="20"/>
        <v>0</v>
      </c>
      <c r="Q377" s="47">
        <f t="shared" si="20"/>
        <v>0</v>
      </c>
      <c r="R377" s="47">
        <f t="shared" si="20"/>
        <v>0</v>
      </c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</row>
    <row r="378" spans="1:53" s="269" customFormat="1" x14ac:dyDescent="0.2">
      <c r="B378" s="500"/>
      <c r="C378" s="500" t="s">
        <v>45</v>
      </c>
      <c r="D378" s="500"/>
      <c r="E378" s="501"/>
      <c r="F378" s="502">
        <v>2020</v>
      </c>
      <c r="G378" s="500"/>
      <c r="H378" s="503"/>
      <c r="I378" s="503"/>
      <c r="J378" s="504"/>
      <c r="K378" s="505"/>
      <c r="L378" s="506"/>
      <c r="M378" s="506"/>
      <c r="N378" s="506"/>
      <c r="O378" s="507"/>
      <c r="P378" s="507"/>
      <c r="Q378" s="506"/>
      <c r="R378" s="506"/>
    </row>
    <row r="380" spans="1:53" x14ac:dyDescent="0.2">
      <c r="J380" s="272"/>
      <c r="K380" s="272"/>
    </row>
    <row r="383" spans="1:53" x14ac:dyDescent="0.2">
      <c r="L383" s="229"/>
      <c r="M383" s="229"/>
      <c r="N383" s="229"/>
      <c r="Q383" s="229"/>
      <c r="R383" s="229"/>
    </row>
  </sheetData>
  <sheetProtection sheet="1" objects="1" scenarios="1"/>
  <sortState xmlns:xlrd2="http://schemas.microsoft.com/office/spreadsheetml/2017/richdata2" ref="A4:R370">
    <sortCondition ref="C4:C370"/>
    <sortCondition ref="D4:D370"/>
    <sortCondition ref="B4:B370"/>
    <sortCondition ref="F4:F370"/>
    <sortCondition ref="G4:G370"/>
  </sortState>
  <phoneticPr fontId="22" type="noConversion"/>
  <printOptions horizontalCentered="1"/>
  <pageMargins left="0.25" right="0.24" top="0.65" bottom="0.51" header="0.3" footer="0.24"/>
  <pageSetup scale="44" fitToHeight="0" orientation="landscape" r:id="rId1"/>
  <headerFooter alignWithMargins="0">
    <oddHeader>&amp;CAppendix C
Participation &amp; Impacts by Measure</oddHeader>
    <oddFooter>&amp;LIPL Annual Report&amp;RPage &amp;P of &amp;N</oddFooter>
  </headerFooter>
  <rowBreaks count="3" manualBreakCount="3">
    <brk id="84" min="1" max="17" man="1"/>
    <brk id="172" min="1" max="17" man="1"/>
    <brk id="264" min="1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8"/>
  </sheetPr>
  <dimension ref="B2:C26"/>
  <sheetViews>
    <sheetView workbookViewId="0">
      <selection activeCell="B8" sqref="B8"/>
    </sheetView>
  </sheetViews>
  <sheetFormatPr defaultRowHeight="12.75" x14ac:dyDescent="0.2"/>
  <cols>
    <col min="2" max="2" bestFit="true" customWidth="true" width="97.28515625" collapsed="false"/>
    <col min="3" max="3" bestFit="true" customWidth="true" width="99.28515625" collapsed="false"/>
    <col min="4" max="4" bestFit="true" customWidth="true" width="46.5703125" collapsed="false"/>
  </cols>
  <sheetData>
    <row r="2" spans="2:3" x14ac:dyDescent="0.2">
      <c r="B2" s="124" t="s">
        <v>388</v>
      </c>
      <c r="C2" s="156"/>
    </row>
    <row r="3" spans="2:3" x14ac:dyDescent="0.2">
      <c r="B3" s="74" t="s">
        <v>389</v>
      </c>
    </row>
    <row r="4" spans="2:3" x14ac:dyDescent="0.2">
      <c r="B4" s="125"/>
    </row>
    <row r="5" spans="2:3" x14ac:dyDescent="0.2">
      <c r="B5" s="299" t="s">
        <v>390</v>
      </c>
    </row>
    <row r="6" spans="2:3" x14ac:dyDescent="0.2">
      <c r="B6" s="373" t="s">
        <v>391</v>
      </c>
    </row>
    <row r="8" spans="2:3" x14ac:dyDescent="0.2">
      <c r="B8" s="271" t="s">
        <v>392</v>
      </c>
    </row>
    <row r="10" spans="2:3" x14ac:dyDescent="0.2">
      <c r="B10" s="271" t="s">
        <v>393</v>
      </c>
    </row>
    <row r="11" spans="2:3" x14ac:dyDescent="0.2">
      <c r="B11" s="299" t="s">
        <v>394</v>
      </c>
    </row>
    <row r="12" spans="2:3" x14ac:dyDescent="0.2">
      <c r="B12" s="299" t="s">
        <v>395</v>
      </c>
    </row>
    <row r="13" spans="2:3" x14ac:dyDescent="0.2">
      <c r="B13" s="299" t="s">
        <v>396</v>
      </c>
    </row>
    <row r="14" spans="2:3" x14ac:dyDescent="0.2">
      <c r="B14" s="299" t="s">
        <v>397</v>
      </c>
    </row>
    <row r="15" spans="2:3" x14ac:dyDescent="0.2">
      <c r="B15" s="299" t="s">
        <v>398</v>
      </c>
    </row>
    <row r="16" spans="2:3" x14ac:dyDescent="0.2">
      <c r="B16" s="299" t="s">
        <v>399</v>
      </c>
    </row>
    <row r="17" spans="2:2" x14ac:dyDescent="0.2">
      <c r="B17" s="299" t="s">
        <v>400</v>
      </c>
    </row>
    <row r="18" spans="2:2" x14ac:dyDescent="0.2">
      <c r="B18" s="299" t="s">
        <v>401</v>
      </c>
    </row>
    <row r="19" spans="2:2" x14ac:dyDescent="0.2">
      <c r="B19" s="299" t="s">
        <v>402</v>
      </c>
    </row>
    <row r="20" spans="2:2" x14ac:dyDescent="0.2">
      <c r="B20" s="299" t="s">
        <v>403</v>
      </c>
    </row>
    <row r="21" spans="2:2" x14ac:dyDescent="0.2">
      <c r="B21" s="299" t="s">
        <v>404</v>
      </c>
    </row>
    <row r="22" spans="2:2" x14ac:dyDescent="0.2">
      <c r="B22" s="299" t="s">
        <v>405</v>
      </c>
    </row>
    <row r="23" spans="2:2" x14ac:dyDescent="0.2">
      <c r="B23" s="299" t="s">
        <v>406</v>
      </c>
    </row>
    <row r="24" spans="2:2" x14ac:dyDescent="0.2">
      <c r="B24" s="299" t="s">
        <v>407</v>
      </c>
    </row>
    <row r="25" spans="2:2" x14ac:dyDescent="0.2">
      <c r="B25" s="299" t="s">
        <v>408</v>
      </c>
    </row>
    <row r="26" spans="2:2" x14ac:dyDescent="0.2">
      <c r="B26" s="299" t="s">
        <v>409</v>
      </c>
    </row>
  </sheetData>
  <phoneticPr fontId="22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678F-9648-4841-A8CA-2139E2B395F7}">
  <sheetPr>
    <tabColor indexed="48"/>
    <pageSetUpPr fitToPage="1"/>
  </sheetPr>
  <dimension ref="A2:N30"/>
  <sheetViews>
    <sheetView showGridLines="0" zoomScaleNormal="100" zoomScaleSheetLayoutView="100" workbookViewId="0">
      <selection sqref="A1:XFD1"/>
    </sheetView>
  </sheetViews>
  <sheetFormatPr defaultColWidth="9.140625" defaultRowHeight="12.75" x14ac:dyDescent="0.2"/>
  <cols>
    <col min="1" max="1" style="70" width="9.140625" collapsed="false"/>
    <col min="2" max="2" customWidth="true" style="70" width="12.28515625" collapsed="false"/>
    <col min="3" max="3" customWidth="true" style="71" width="12.28515625" collapsed="false"/>
    <col min="4" max="4" customWidth="true" style="70" width="13.0" collapsed="false"/>
    <col min="5" max="5" customWidth="true" style="70" width="11.5703125" collapsed="false"/>
    <col min="6" max="6" customWidth="true" style="70" width="14.42578125" collapsed="false"/>
    <col min="7" max="7" customWidth="true" style="70" width="13.28515625" collapsed="false"/>
    <col min="8" max="13" customWidth="true" style="70" width="12.7109375" collapsed="false"/>
    <col min="14" max="16" customWidth="true" style="70" width="11.0" collapsed="false"/>
    <col min="17" max="17" style="70" width="9.140625" collapsed="false"/>
    <col min="18" max="18" customWidth="true" style="70" width="11.0" collapsed="false"/>
    <col min="19" max="19" customWidth="true" style="70" width="13.0" collapsed="false"/>
    <col min="20" max="20" customWidth="true" style="70" width="11.0" collapsed="false"/>
    <col min="21" max="21" customWidth="true" style="70" width="11.7109375" collapsed="false"/>
    <col min="22" max="16384" style="70" width="9.140625" collapsed="false"/>
  </cols>
  <sheetData>
    <row r="2" spans="1:14" ht="15.75" x14ac:dyDescent="0.25">
      <c r="A2" s="581" t="s">
        <v>410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4" spans="1:14" ht="15.75" x14ac:dyDescent="0.25">
      <c r="A4" s="69" t="s">
        <v>411</v>
      </c>
      <c r="I4" s="288"/>
    </row>
    <row r="6" spans="1:14" x14ac:dyDescent="0.2">
      <c r="A6" s="582" t="s">
        <v>91</v>
      </c>
      <c r="B6" s="583" t="s">
        <v>412</v>
      </c>
      <c r="C6" s="583" t="s">
        <v>413</v>
      </c>
      <c r="D6" s="583" t="s">
        <v>414</v>
      </c>
      <c r="E6" s="583" t="s">
        <v>415</v>
      </c>
      <c r="F6" s="583" t="s">
        <v>416</v>
      </c>
      <c r="G6" s="583" t="s">
        <v>417</v>
      </c>
      <c r="H6" s="582" t="s">
        <v>418</v>
      </c>
      <c r="I6" s="585" t="s">
        <v>104</v>
      </c>
      <c r="J6" s="586"/>
      <c r="K6" s="587"/>
      <c r="L6" s="588" t="s">
        <v>419</v>
      </c>
      <c r="M6" s="589"/>
    </row>
    <row r="7" spans="1:14" ht="25.5" x14ac:dyDescent="0.2">
      <c r="A7" s="582"/>
      <c r="B7" s="584"/>
      <c r="C7" s="584"/>
      <c r="D7" s="584"/>
      <c r="E7" s="584"/>
      <c r="F7" s="584"/>
      <c r="G7" s="584"/>
      <c r="H7" s="582"/>
      <c r="I7" s="510" t="s">
        <v>420</v>
      </c>
      <c r="J7" s="510" t="s">
        <v>421</v>
      </c>
      <c r="K7" s="510" t="s">
        <v>422</v>
      </c>
      <c r="L7" s="511" t="s">
        <v>423</v>
      </c>
      <c r="M7" s="512" t="s">
        <v>424</v>
      </c>
    </row>
    <row r="8" spans="1:14" x14ac:dyDescent="0.2">
      <c r="A8" s="510"/>
      <c r="B8" s="388">
        <v>1</v>
      </c>
      <c r="C8" s="388">
        <f>+B8+1</f>
        <v>2</v>
      </c>
      <c r="D8" s="388">
        <f>+C8+1</f>
        <v>3</v>
      </c>
      <c r="E8" s="388">
        <f>+D8+1</f>
        <v>4</v>
      </c>
      <c r="F8" s="388">
        <f>+E8+1</f>
        <v>5</v>
      </c>
      <c r="G8" s="388"/>
      <c r="H8" s="388">
        <f>+F8+1</f>
        <v>6</v>
      </c>
      <c r="I8" s="388">
        <f>+H8+1</f>
        <v>7</v>
      </c>
      <c r="J8" s="388">
        <f>+I8+1</f>
        <v>8</v>
      </c>
      <c r="K8" s="388">
        <f>+J8+1</f>
        <v>9</v>
      </c>
      <c r="L8" s="388">
        <f>+K8+1</f>
        <v>10</v>
      </c>
      <c r="M8" s="388">
        <f>+L8+1</f>
        <v>11</v>
      </c>
    </row>
    <row r="9" spans="1:14" s="278" customFormat="1" x14ac:dyDescent="0.2">
      <c r="A9" s="513">
        <v>2014</v>
      </c>
      <c r="B9" s="514"/>
      <c r="C9" s="515">
        <v>57860</v>
      </c>
      <c r="D9" s="516">
        <v>954</v>
      </c>
      <c r="E9" s="515" t="s">
        <v>425</v>
      </c>
      <c r="F9" s="514">
        <v>0.8</v>
      </c>
      <c r="G9" s="516">
        <v>39800</v>
      </c>
      <c r="H9" s="516">
        <v>970</v>
      </c>
      <c r="I9" s="516" t="s">
        <v>425</v>
      </c>
      <c r="J9" s="517" t="s">
        <v>425</v>
      </c>
      <c r="K9" s="516" t="s">
        <v>425</v>
      </c>
      <c r="L9" s="518">
        <v>200</v>
      </c>
      <c r="M9" s="518">
        <v>190800</v>
      </c>
      <c r="N9" s="279"/>
    </row>
    <row r="10" spans="1:14" s="278" customFormat="1" x14ac:dyDescent="0.2">
      <c r="A10" s="513">
        <v>2015</v>
      </c>
      <c r="B10" s="514"/>
      <c r="C10" s="515">
        <v>58641</v>
      </c>
      <c r="D10" s="516">
        <f t="shared" ref="D10:D15" si="0">C10-C9</f>
        <v>781</v>
      </c>
      <c r="E10" s="515" t="s">
        <v>425</v>
      </c>
      <c r="F10" s="514">
        <v>0.8</v>
      </c>
      <c r="G10" s="516">
        <v>40370</v>
      </c>
      <c r="H10" s="516">
        <f t="shared" ref="H10:H15" si="1">G10-G9</f>
        <v>570</v>
      </c>
      <c r="I10" s="516" t="s">
        <v>425</v>
      </c>
      <c r="J10" s="517" t="s">
        <v>425</v>
      </c>
      <c r="K10" s="515" t="s">
        <v>425</v>
      </c>
      <c r="L10" s="518">
        <f t="shared" ref="L10:L15" si="2">L9</f>
        <v>200</v>
      </c>
      <c r="M10" s="518">
        <f t="shared" ref="M10:M15" si="3">+L10*D10</f>
        <v>156200</v>
      </c>
      <c r="N10" s="279"/>
    </row>
    <row r="11" spans="1:14" s="278" customFormat="1" x14ac:dyDescent="0.2">
      <c r="A11" s="513">
        <v>2016</v>
      </c>
      <c r="B11" s="514"/>
      <c r="C11" s="515">
        <v>58873</v>
      </c>
      <c r="D11" s="516">
        <f t="shared" si="0"/>
        <v>232</v>
      </c>
      <c r="E11" s="515">
        <v>42279</v>
      </c>
      <c r="F11" s="514">
        <v>0.8</v>
      </c>
      <c r="G11" s="516">
        <v>42279</v>
      </c>
      <c r="H11" s="516">
        <f t="shared" si="1"/>
        <v>1909</v>
      </c>
      <c r="I11" s="516">
        <v>65941</v>
      </c>
      <c r="J11" s="517">
        <f>+I11/E11</f>
        <v>1.5596631897632394</v>
      </c>
      <c r="K11" s="515">
        <f>+J11*H11</f>
        <v>2977.3970292580238</v>
      </c>
      <c r="L11" s="518">
        <f t="shared" si="2"/>
        <v>200</v>
      </c>
      <c r="M11" s="518">
        <f t="shared" si="3"/>
        <v>46400</v>
      </c>
      <c r="N11" s="279"/>
    </row>
    <row r="12" spans="1:14" s="278" customFormat="1" x14ac:dyDescent="0.2">
      <c r="A12" s="513">
        <v>2017</v>
      </c>
      <c r="B12" s="514"/>
      <c r="C12" s="515">
        <v>58797</v>
      </c>
      <c r="D12" s="516">
        <f t="shared" si="0"/>
        <v>-76</v>
      </c>
      <c r="E12" s="515">
        <v>30822</v>
      </c>
      <c r="F12" s="514">
        <v>0.8</v>
      </c>
      <c r="G12" s="516">
        <v>30822</v>
      </c>
      <c r="H12" s="516">
        <f t="shared" si="1"/>
        <v>-11457</v>
      </c>
      <c r="I12" s="516">
        <v>40067</v>
      </c>
      <c r="J12" s="517">
        <f>+I12/E12</f>
        <v>1.2999480890273181</v>
      </c>
      <c r="K12" s="515">
        <f>+J12*H12</f>
        <v>-14893.505255985983</v>
      </c>
      <c r="L12" s="518">
        <f t="shared" si="2"/>
        <v>200</v>
      </c>
      <c r="M12" s="518">
        <f t="shared" si="3"/>
        <v>-15200</v>
      </c>
      <c r="N12" s="279"/>
    </row>
    <row r="13" spans="1:14" s="278" customFormat="1" x14ac:dyDescent="0.2">
      <c r="A13" s="513">
        <v>2018</v>
      </c>
      <c r="B13" s="514"/>
      <c r="C13" s="515">
        <v>38902</v>
      </c>
      <c r="D13" s="516">
        <f t="shared" si="0"/>
        <v>-19895</v>
      </c>
      <c r="E13" s="515">
        <v>44359</v>
      </c>
      <c r="F13" s="514">
        <v>0.8</v>
      </c>
      <c r="G13" s="516">
        <v>44359</v>
      </c>
      <c r="H13" s="516">
        <f t="shared" si="1"/>
        <v>13537</v>
      </c>
      <c r="I13" s="516">
        <v>70137</v>
      </c>
      <c r="J13" s="517">
        <f>+I13/E13</f>
        <v>1.5811222074438107</v>
      </c>
      <c r="K13" s="515">
        <f>+J13*H13</f>
        <v>21403.651322166865</v>
      </c>
      <c r="L13" s="518">
        <f t="shared" si="2"/>
        <v>200</v>
      </c>
      <c r="M13" s="518">
        <f t="shared" si="3"/>
        <v>-3979000</v>
      </c>
      <c r="N13" s="279"/>
    </row>
    <row r="14" spans="1:14" s="278" customFormat="1" x14ac:dyDescent="0.2">
      <c r="A14" s="513">
        <v>2019</v>
      </c>
      <c r="B14" s="514"/>
      <c r="C14" s="515">
        <v>36181</v>
      </c>
      <c r="D14" s="516">
        <f t="shared" si="0"/>
        <v>-2721</v>
      </c>
      <c r="E14" s="515">
        <v>47288</v>
      </c>
      <c r="F14" s="514">
        <v>0.8</v>
      </c>
      <c r="G14" s="516">
        <v>47288</v>
      </c>
      <c r="H14" s="516">
        <f t="shared" si="1"/>
        <v>2929</v>
      </c>
      <c r="I14" s="516">
        <v>76844</v>
      </c>
      <c r="J14" s="517">
        <f>+I14/E14</f>
        <v>1.6250211470140417</v>
      </c>
      <c r="K14" s="515">
        <f>+J14*H14</f>
        <v>4759.6869396041284</v>
      </c>
      <c r="L14" s="518">
        <f t="shared" si="2"/>
        <v>200</v>
      </c>
      <c r="M14" s="518">
        <f t="shared" si="3"/>
        <v>-544200</v>
      </c>
      <c r="N14" s="279"/>
    </row>
    <row r="15" spans="1:14" s="278" customFormat="1" x14ac:dyDescent="0.2">
      <c r="A15" s="513">
        <v>2020</v>
      </c>
      <c r="B15" s="514"/>
      <c r="C15" s="515">
        <v>38752</v>
      </c>
      <c r="D15" s="516">
        <f t="shared" si="0"/>
        <v>2571</v>
      </c>
      <c r="E15" s="515">
        <v>31001.599999999999</v>
      </c>
      <c r="F15" s="514">
        <v>0.8</v>
      </c>
      <c r="G15" s="516">
        <v>31001.599999999999</v>
      </c>
      <c r="H15" s="516">
        <f t="shared" si="1"/>
        <v>-16286.400000000001</v>
      </c>
      <c r="I15" s="516">
        <v>466891.2</v>
      </c>
      <c r="J15" s="517">
        <f>+I15/E15</f>
        <v>15.060229149463254</v>
      </c>
      <c r="K15" s="515">
        <f>+J15*H15</f>
        <v>-245276.91601981837</v>
      </c>
      <c r="L15" s="518">
        <f t="shared" si="2"/>
        <v>200</v>
      </c>
      <c r="M15" s="518">
        <f t="shared" si="3"/>
        <v>514200</v>
      </c>
      <c r="N15" s="279"/>
    </row>
    <row r="16" spans="1:14" x14ac:dyDescent="0.2">
      <c r="A16" s="519"/>
      <c r="B16" s="520"/>
      <c r="C16" s="521"/>
      <c r="D16" s="522"/>
      <c r="E16" s="520"/>
      <c r="F16" s="520"/>
      <c r="G16" s="523"/>
      <c r="H16" s="524"/>
      <c r="I16" s="520"/>
      <c r="J16" s="525"/>
      <c r="K16" s="287"/>
      <c r="L16" s="286"/>
      <c r="M16" s="286"/>
      <c r="N16" s="281"/>
    </row>
    <row r="17" spans="1:14" x14ac:dyDescent="0.2">
      <c r="A17" s="579" t="s">
        <v>91</v>
      </c>
      <c r="B17" s="580" t="s">
        <v>426</v>
      </c>
      <c r="C17" s="580"/>
      <c r="D17" s="580"/>
      <c r="E17" s="580"/>
      <c r="F17" s="580"/>
      <c r="G17" s="580" t="s">
        <v>427</v>
      </c>
      <c r="H17" s="580"/>
      <c r="I17" s="580"/>
      <c r="J17" s="526" t="s">
        <v>428</v>
      </c>
      <c r="K17" s="281"/>
      <c r="L17" s="281"/>
      <c r="M17" s="281"/>
      <c r="N17" s="281"/>
    </row>
    <row r="18" spans="1:14" ht="38.25" x14ac:dyDescent="0.2">
      <c r="A18" s="579"/>
      <c r="B18" s="285" t="s">
        <v>428</v>
      </c>
      <c r="C18" s="282" t="s">
        <v>429</v>
      </c>
      <c r="D18" s="284" t="s">
        <v>430</v>
      </c>
      <c r="E18" s="284" t="s">
        <v>431</v>
      </c>
      <c r="F18" s="526" t="s">
        <v>432</v>
      </c>
      <c r="G18" s="527" t="s">
        <v>428</v>
      </c>
      <c r="H18" s="528" t="s">
        <v>433</v>
      </c>
      <c r="I18" s="528" t="s">
        <v>424</v>
      </c>
      <c r="J18" s="529" t="s">
        <v>434</v>
      </c>
      <c r="K18" s="283"/>
      <c r="L18" s="281"/>
      <c r="M18" s="281"/>
      <c r="N18" s="281"/>
    </row>
    <row r="19" spans="1:14" x14ac:dyDescent="0.2">
      <c r="A19" s="530"/>
      <c r="B19" s="282">
        <f>+M8+1</f>
        <v>12</v>
      </c>
      <c r="C19" s="282">
        <f t="shared" ref="C19:I19" si="4">+B19+1</f>
        <v>13</v>
      </c>
      <c r="D19" s="282">
        <f t="shared" si="4"/>
        <v>14</v>
      </c>
      <c r="E19" s="282">
        <f t="shared" si="4"/>
        <v>15</v>
      </c>
      <c r="F19" s="282">
        <f t="shared" si="4"/>
        <v>16</v>
      </c>
      <c r="G19" s="282">
        <f t="shared" si="4"/>
        <v>17</v>
      </c>
      <c r="H19" s="282">
        <f t="shared" si="4"/>
        <v>18</v>
      </c>
      <c r="I19" s="282">
        <f t="shared" si="4"/>
        <v>19</v>
      </c>
      <c r="J19" s="526">
        <v>20</v>
      </c>
      <c r="K19" s="281"/>
      <c r="L19" s="281"/>
      <c r="M19" s="281"/>
      <c r="N19" s="281"/>
    </row>
    <row r="20" spans="1:14" s="278" customFormat="1" x14ac:dyDescent="0.2">
      <c r="A20" s="513">
        <v>2014</v>
      </c>
      <c r="B20" s="531">
        <v>383328.78100000042</v>
      </c>
      <c r="C20" s="518">
        <v>192528.78100000042</v>
      </c>
      <c r="D20" s="532">
        <v>4.8374065577889551</v>
      </c>
      <c r="E20" s="518">
        <v>4692.2843610552864</v>
      </c>
      <c r="F20" s="518">
        <v>195492.2843610553</v>
      </c>
      <c r="G20" s="518">
        <v>1691926.58</v>
      </c>
      <c r="H20" s="532">
        <v>42.510718090452265</v>
      </c>
      <c r="I20" s="518">
        <v>41235.396547738696</v>
      </c>
      <c r="J20" s="518">
        <v>2075255.3610000005</v>
      </c>
      <c r="K20" s="280"/>
      <c r="L20" s="279"/>
      <c r="M20" s="279"/>
      <c r="N20" s="279"/>
    </row>
    <row r="21" spans="1:14" s="278" customFormat="1" x14ac:dyDescent="0.2">
      <c r="A21" s="513">
        <v>2015</v>
      </c>
      <c r="B21" s="531">
        <f t="shared" ref="B21:B26" si="5">J21-G21</f>
        <v>772766.30900000036</v>
      </c>
      <c r="C21" s="518">
        <f t="shared" ref="C21:C26" si="6">+B21-M10</f>
        <v>616566.30900000036</v>
      </c>
      <c r="D21" s="532">
        <f t="shared" ref="D21:D26" si="7">+C21/G10</f>
        <v>15.272883552142689</v>
      </c>
      <c r="E21" s="518">
        <f t="shared" ref="E21:E26" si="8">+D21*H10</f>
        <v>8705.5436247213329</v>
      </c>
      <c r="F21" s="518">
        <f t="shared" ref="F21:F26" si="9">+E21+M10</f>
        <v>164905.54362472132</v>
      </c>
      <c r="G21" s="518">
        <v>1689212.4</v>
      </c>
      <c r="H21" s="532">
        <f t="shared" ref="H21:H26" si="10">+G21/G10</f>
        <v>41.843259846420608</v>
      </c>
      <c r="I21" s="518">
        <f t="shared" ref="I21:I26" si="11">+H21*H10</f>
        <v>23850.658112459747</v>
      </c>
      <c r="J21" s="518">
        <v>2461978.7090000003</v>
      </c>
      <c r="K21" s="280"/>
      <c r="L21" s="279"/>
      <c r="M21" s="279"/>
      <c r="N21" s="279"/>
    </row>
    <row r="22" spans="1:14" s="278" customFormat="1" x14ac:dyDescent="0.2">
      <c r="A22" s="513">
        <v>2016</v>
      </c>
      <c r="B22" s="531">
        <f t="shared" si="5"/>
        <v>538784.45800000033</v>
      </c>
      <c r="C22" s="518">
        <f t="shared" si="6"/>
        <v>492384.45800000033</v>
      </c>
      <c r="D22" s="532">
        <f t="shared" si="7"/>
        <v>11.646076255351364</v>
      </c>
      <c r="E22" s="518">
        <f t="shared" si="8"/>
        <v>22232.359571465753</v>
      </c>
      <c r="F22" s="518">
        <f t="shared" si="9"/>
        <v>68632.359571465757</v>
      </c>
      <c r="G22" s="518">
        <v>1686945.4999999998</v>
      </c>
      <c r="H22" s="532">
        <f t="shared" si="10"/>
        <v>39.900316942217174</v>
      </c>
      <c r="I22" s="518">
        <f t="shared" si="11"/>
        <v>76169.705042692585</v>
      </c>
      <c r="J22" s="518">
        <v>2225729.9580000001</v>
      </c>
      <c r="K22" s="280"/>
      <c r="L22" s="279"/>
      <c r="M22" s="279"/>
      <c r="N22" s="279"/>
    </row>
    <row r="23" spans="1:14" s="278" customFormat="1" x14ac:dyDescent="0.2">
      <c r="A23" s="513">
        <v>2017</v>
      </c>
      <c r="B23" s="531">
        <f t="shared" si="5"/>
        <v>860634.34800000023</v>
      </c>
      <c r="C23" s="518">
        <f t="shared" si="6"/>
        <v>875834.34800000023</v>
      </c>
      <c r="D23" s="532">
        <f t="shared" si="7"/>
        <v>28.41588307053404</v>
      </c>
      <c r="E23" s="518">
        <f t="shared" si="8"/>
        <v>-325560.77233910852</v>
      </c>
      <c r="F23" s="518">
        <f t="shared" si="9"/>
        <v>-340760.77233910852</v>
      </c>
      <c r="G23" s="518">
        <v>1698728</v>
      </c>
      <c r="H23" s="532">
        <f t="shared" si="10"/>
        <v>55.11413925118422</v>
      </c>
      <c r="I23" s="518">
        <f t="shared" si="11"/>
        <v>-631442.69340081757</v>
      </c>
      <c r="J23" s="518">
        <v>2559362.3480000002</v>
      </c>
      <c r="K23" s="280"/>
      <c r="L23" s="279"/>
      <c r="M23" s="279"/>
      <c r="N23" s="279"/>
    </row>
    <row r="24" spans="1:14" s="278" customFormat="1" x14ac:dyDescent="0.2">
      <c r="A24" s="513">
        <v>2018</v>
      </c>
      <c r="B24" s="531">
        <f t="shared" si="5"/>
        <v>359249.37899999996</v>
      </c>
      <c r="C24" s="518">
        <f t="shared" si="6"/>
        <v>4338249.3789999997</v>
      </c>
      <c r="D24" s="532">
        <f t="shared" si="7"/>
        <v>97.798628891543984</v>
      </c>
      <c r="E24" s="518">
        <f t="shared" si="8"/>
        <v>1323900.0393048308</v>
      </c>
      <c r="F24" s="518">
        <f t="shared" si="9"/>
        <v>-2655099.9606951689</v>
      </c>
      <c r="G24" s="518">
        <v>1686786</v>
      </c>
      <c r="H24" s="532">
        <f t="shared" si="10"/>
        <v>38.025789580468448</v>
      </c>
      <c r="I24" s="518">
        <f t="shared" si="11"/>
        <v>514755.11355080135</v>
      </c>
      <c r="J24" s="518">
        <v>2046035.379</v>
      </c>
      <c r="K24" s="280"/>
      <c r="L24" s="279"/>
      <c r="M24" s="279"/>
      <c r="N24" s="279"/>
    </row>
    <row r="25" spans="1:14" s="278" customFormat="1" x14ac:dyDescent="0.2">
      <c r="A25" s="513">
        <v>2019</v>
      </c>
      <c r="B25" s="531">
        <f t="shared" si="5"/>
        <v>190149.04099999997</v>
      </c>
      <c r="C25" s="518">
        <f t="shared" si="6"/>
        <v>734349.04099999997</v>
      </c>
      <c r="D25" s="532">
        <f t="shared" si="7"/>
        <v>15.529289481475216</v>
      </c>
      <c r="E25" s="518">
        <f t="shared" si="8"/>
        <v>45485.288891240903</v>
      </c>
      <c r="F25" s="518">
        <f t="shared" si="9"/>
        <v>-498714.7111087591</v>
      </c>
      <c r="G25" s="518">
        <v>1179994</v>
      </c>
      <c r="H25" s="532">
        <f t="shared" si="10"/>
        <v>24.953349687024193</v>
      </c>
      <c r="I25" s="518">
        <f t="shared" si="11"/>
        <v>73088.361233293865</v>
      </c>
      <c r="J25" s="518">
        <v>1370143.041</v>
      </c>
      <c r="K25" s="280"/>
      <c r="L25" s="279"/>
      <c r="M25" s="279"/>
      <c r="N25" s="279"/>
    </row>
    <row r="26" spans="1:14" s="278" customFormat="1" x14ac:dyDescent="0.2">
      <c r="A26" s="513">
        <v>2020</v>
      </c>
      <c r="B26" s="531">
        <f t="shared" si="5"/>
        <v>226154.22399999993</v>
      </c>
      <c r="C26" s="518">
        <f t="shared" si="6"/>
        <v>-288045.77600000007</v>
      </c>
      <c r="D26" s="532">
        <f t="shared" si="7"/>
        <v>-9.2913196738232884</v>
      </c>
      <c r="E26" s="518">
        <f t="shared" si="8"/>
        <v>151322.14873575562</v>
      </c>
      <c r="F26" s="518">
        <f t="shared" si="9"/>
        <v>665522.14873575559</v>
      </c>
      <c r="G26" s="518">
        <f>'App B - Elect Spending'!K31</f>
        <v>1175420.52</v>
      </c>
      <c r="H26" s="532">
        <f t="shared" si="10"/>
        <v>37.914834073080101</v>
      </c>
      <c r="I26" s="518">
        <f t="shared" si="11"/>
        <v>-617496.15364781185</v>
      </c>
      <c r="J26" s="518">
        <f>'App B - Elect Spending'!S31</f>
        <v>1401574.7439999999</v>
      </c>
      <c r="K26" s="280"/>
      <c r="L26" s="279"/>
      <c r="M26" s="279"/>
      <c r="N26" s="279"/>
    </row>
    <row r="27" spans="1:14" x14ac:dyDescent="0.2">
      <c r="A27" s="71"/>
      <c r="B27" s="277"/>
      <c r="C27" s="276"/>
      <c r="D27" s="274"/>
      <c r="E27" s="273"/>
      <c r="F27" s="273"/>
      <c r="G27" s="275"/>
      <c r="H27" s="274"/>
      <c r="I27" s="273"/>
      <c r="J27" s="273"/>
    </row>
    <row r="30" spans="1:14" s="71" customFormat="1" x14ac:dyDescent="0.2">
      <c r="A30" s="70"/>
      <c r="B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</sheetData>
  <mergeCells count="14">
    <mergeCell ref="A17:A18"/>
    <mergeCell ref="B17:F17"/>
    <mergeCell ref="G17:I1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M6"/>
  </mergeCells>
  <pageMargins left="0.75" right="0.75" top="0.5" bottom="1" header="0.25" footer="0.25"/>
  <pageSetup scale="76" orientation="landscape" r:id="rId1"/>
  <headerFooter alignWithMargins="0">
    <oddFooter>&amp;LIPL Annual Report&amp;RPage &amp;P of &amp;N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_rels/item5.xml.rels><?xml version="1.0" encoding="UTF-8" standalone="no"?><Relationships xmlns="http://schemas.openxmlformats.org/package/2006/relationships"><Relationship Id="rId1" Target="itemProps5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2020 IPL Annual Report</RoutingRuleDescription>
    <Year xmlns="6259d422-5119-4798-9a46-8ea4cd2e94f5">2020</Year>
    <Report_x0020_Date xmlns="6259d422-5119-4798-9a46-8ea4cd2e94f5">2020-12-31T06:00:00+00:00</Report_x0020_Date>
    <TaxCatchAll xmlns="b90c5bde-9865-41b8-b806-1e7e0a502139">
      <Value>11</Value>
      <Value>9</Value>
    </TaxCatchAll>
    <_dlc_DocIdPersistId xmlns="b90c5bde-9865-41b8-b806-1e7e0a502139" xsi:nil="true"/>
    <_dlc_DocIdUrl xmlns="b90c5bde-9865-41b8-b806-1e7e0a502139">
      <Url xsi:nil="true"/>
      <Description xsi:nil="true"/>
    </_dlc_DocIdUrl>
    <c5b8b038e3a74c57b3c5061bba9b4ae5 xmlns="b90c5bde-9865-41b8-b806-1e7e0a50213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Affairs</TermName>
          <TermId xmlns="http://schemas.microsoft.com/office/infopath/2007/PartnerControls">4e2199bb-2c7f-4ec9-9c93-95b75a5e9dc3</TermId>
        </TermInfo>
      </Terms>
    </c5b8b038e3a74c57b3c5061bba9b4ae5>
    <md40aeec1bc647d491013609300676a5 xmlns="b90c5bde-9865-41b8-b806-1e7e0a50213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b3fb760c-9081-42ca-912d-5f0c92a3082e</TermId>
        </TermInfo>
      </Terms>
    </md40aeec1bc647d491013609300676a5>
    <_dlc_DocId xmlns="b90c5bde-9865-41b8-b806-1e7e0a502139" xsi:nil="true"/>
  </documentManagement>
</p:properties>
</file>

<file path=customXml/item4.xml><?xml version="1.0" encoding="utf-8"?>
<?mso-contentType ?>
<SharedContentType xmlns="Microsoft.SharePoint.Taxonomy.ContentTypeSync" SourceId="9b26f778-5395-4a5a-9b28-b0027ce7e351" ContentTypeId="0x010100F426B8094E43A243B76BDCF64C38895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ports" ma:contentTypeID="0x010100F426B8094E43A243B76BDCF64C3889510072F4B1D6243E8D4EAA3019C640DD3692" ma:contentTypeVersion="6" ma:contentTypeDescription="" ma:contentTypeScope="" ma:versionID="165eb96c08930661916472b51890a70b">
  <xsd:schema xmlns:xsd="http://www.w3.org/2001/XMLSchema" xmlns:xs="http://www.w3.org/2001/XMLSchema" xmlns:p="http://schemas.microsoft.com/office/2006/metadata/properties" xmlns:ns1="http://schemas.microsoft.com/sharepoint/v3" xmlns:ns3="6259d422-5119-4798-9a46-8ea4cd2e94f5" xmlns:ns4="b90c5bde-9865-41b8-b806-1e7e0a502139" xmlns:ns5="5476d834-88be-4d2b-a175-019902633220" targetNamespace="http://schemas.microsoft.com/office/2006/metadata/properties" ma:root="true" ma:fieldsID="fc661f8bf3ff4a10a47191ae8e62adf2" ns1:_="" ns3:_="" ns4:_="" ns5:_="">
    <xsd:import namespace="http://schemas.microsoft.com/sharepoint/v3"/>
    <xsd:import namespace="6259d422-5119-4798-9a46-8ea4cd2e94f5"/>
    <xsd:import namespace="b90c5bde-9865-41b8-b806-1e7e0a502139"/>
    <xsd:import namespace="5476d834-88be-4d2b-a175-019902633220"/>
    <xsd:element name="properties">
      <xsd:complexType>
        <xsd:sequence>
          <xsd:element name="documentManagement">
            <xsd:complexType>
              <xsd:all>
                <xsd:element ref="ns3:Report_x0020_Date" minOccurs="0"/>
                <xsd:element ref="ns3:Year" minOccurs="0"/>
                <xsd:element ref="ns1:RoutingRuleDescription" minOccurs="0"/>
                <xsd:element ref="ns4:TaxCatchAll" minOccurs="0"/>
                <xsd:element ref="ns4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4:c5b8b038e3a74c57b3c5061bba9b4ae5" minOccurs="0"/>
                <xsd:element ref="ns4:md40aeec1bc647d491013609300676a5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6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9d422-5119-4798-9a46-8ea4cd2e94f5" elementFormDefault="qualified">
    <xsd:import namespace="http://schemas.microsoft.com/office/2006/documentManagement/types"/>
    <xsd:import namespace="http://schemas.microsoft.com/office/infopath/2007/PartnerControls"/>
    <xsd:element name="Report_x0020_Date" ma:index="4" nillable="true" ma:displayName="Report Date" ma:format="DateOnly" ma:internalName="Report_x0020_Date">
      <xsd:simpleType>
        <xsd:restriction base="dms:DateTime"/>
      </xsd:simpleType>
    </xsd:element>
    <xsd:element name="Year" ma:index="5" nillable="true" ma:displayName="Year" ma:format="Dropdown" ma:internalName="Year">
      <xsd:simpleType>
        <xsd:restriction base="dms:Choice"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c5bde-9865-41b8-b806-1e7e0a50213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fcf89708-ab82-4908-b752-fe11410ed3c9}" ma:internalName="TaxCatchAll" ma:showField="CatchAllData" ma:web="5476d834-88be-4d2b-a175-019902633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fcf89708-ab82-4908-b752-fe11410ed3c9}" ma:internalName="TaxCatchAllLabel" ma:readOnly="true" ma:showField="CatchAllDataLabel" ma:web="5476d834-88be-4d2b-a175-019902633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c5b8b038e3a74c57b3c5061bba9b4ae5" ma:index="18" ma:taxonomy="true" ma:internalName="c5b8b038e3a74c57b3c5061bba9b4ae5" ma:taxonomyFieldName="Requesting_x002F_Originating_x0020_Department" ma:displayName="Requesting/Originating Department" ma:default="" ma:fieldId="{c5b8b038-e3a7-4c57-b3c5-061bba9b4ae5}" ma:sspId="9b26f778-5395-4a5a-9b28-b0027ce7e351" ma:termSetId="14ddca03-ffe9-45ef-b8d4-867d8294fd97" ma:anchorId="f9999e76-29f3-4c54-90a6-b78c8b627cd5" ma:open="false" ma:isKeyword="false">
      <xsd:complexType>
        <xsd:sequence>
          <xsd:element ref="pc:Terms" minOccurs="0" maxOccurs="1"/>
        </xsd:sequence>
      </xsd:complexType>
    </xsd:element>
    <xsd:element name="md40aeec1bc647d491013609300676a5" ma:index="19" nillable="true" ma:taxonomy="true" ma:internalName="md40aeec1bc647d491013609300676a5" ma:taxonomyFieldName="Data_x0020_Classifications" ma:displayName="Data Classifications" ma:readOnly="false" ma:default="" ma:fieldId="{6d40aeec-1bc6-47d4-9101-3609300676a5}" ma:sspId="9b26f778-5395-4a5a-9b28-b0027ce7e351" ma:termSetId="7bbbad2a-dbc0-4a88-aef7-4c99e3538bc9" ma:anchorId="dfa5421a-0da9-4d05-9eb5-072227d3d26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6d834-88be-4d2b-a175-01990263322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B52B8-548C-4AE5-899F-65CD8A382C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BDFFF-9F65-48EF-AE62-879FEDF67E4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4B20140-FFCE-4921-9373-D2072D5FE4C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259d422-5119-4798-9a46-8ea4cd2e94f5"/>
    <ds:schemaRef ds:uri="b90c5bde-9865-41b8-b806-1e7e0a502139"/>
  </ds:schemaRefs>
</ds:datastoreItem>
</file>

<file path=customXml/itemProps4.xml><?xml version="1.0" encoding="utf-8"?>
<ds:datastoreItem xmlns:ds="http://schemas.openxmlformats.org/officeDocument/2006/customXml" ds:itemID="{F576E32B-6A75-42DD-B121-A32DFE9B79B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2531301-C5F0-4CBE-BCB2-CBF23E8F6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59d422-5119-4798-9a46-8ea4cd2e94f5"/>
    <ds:schemaRef ds:uri="b90c5bde-9865-41b8-b806-1e7e0a502139"/>
    <ds:schemaRef ds:uri="5476d834-88be-4d2b-a175-019902633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App A - Elect Impacts</vt:lpstr>
      <vt:lpstr>App A - Gas Impacts</vt:lpstr>
      <vt:lpstr>App B - Elect &amp; Gas Spending</vt:lpstr>
      <vt:lpstr>App B - Elect Spending</vt:lpstr>
      <vt:lpstr>App B - Gas Spending</vt:lpstr>
      <vt:lpstr>Monthly Data</vt:lpstr>
      <vt:lpstr>Appendix C - Measures</vt:lpstr>
      <vt:lpstr>NOTES</vt:lpstr>
      <vt:lpstr>App E - RDLC Support</vt:lpstr>
      <vt:lpstr>App E - Interruptible Support</vt:lpstr>
      <vt:lpstr>'App A - Elect Impacts'!Print_Area</vt:lpstr>
      <vt:lpstr>'App A - Gas Impacts'!Print_Area</vt:lpstr>
      <vt:lpstr>'Appendix C - Measures'!Print_Area</vt:lpstr>
      <vt:lpstr>'App B - Elect &amp; Gas Spending'!Print_Titles</vt:lpstr>
      <vt:lpstr>'App B - Elect Spending'!Print_Titles</vt:lpstr>
      <vt:lpstr>'App B - Gas Spending'!Print_Titles</vt:lpstr>
      <vt:lpstr>'Appendix C - Measures'!Print_Titles</vt:lpstr>
      <vt:lpstr>'Monthly Data'!Print_Titles</vt:lpstr>
      <vt:lpstr>Table_1</vt:lpstr>
    </vt:vector>
  </TitlesOfParts>
  <Manager/>
  <Company>Alliant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2001-01-19T23:04:38Z</dcterms:created>
  <dc:creator>a07508</dc:creator>
  <cp:lastModifiedBy>Gehrke, Kari</cp:lastModifiedBy>
  <dcterms:modified xsi:type="dcterms:W3CDTF">2021-04-28T19:48:17Z</dcterms:modified>
  <dc:subject>2020 IPL Annual Report</dc:subject>
  <dc:title>2020 IPL Annual Report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e">
    <vt:lpwstr>Iowa</vt:lpwstr>
  </property>
  <property fmtid="{D5CDD505-2E9C-101B-9397-08002B2CF9AE}" pid="3" name="Month-Qtr">
    <vt:lpwstr>Nov</vt:lpwstr>
  </property>
  <property fmtid="{D5CDD505-2E9C-101B-9397-08002B2CF9AE}" pid="4" name="ContentType">
    <vt:lpwstr>Document</vt:lpwstr>
  </property>
  <property fmtid="{D5CDD505-2E9C-101B-9397-08002B2CF9AE}" pid="5" name="Year of relevance">
    <vt:lpwstr>2019</vt:lpwstr>
  </property>
  <property fmtid="{D5CDD505-2E9C-101B-9397-08002B2CF9AE}" pid="6" name="Notes0">
    <vt:lpwstr> </vt:lpwstr>
  </property>
  <property fmtid="{D5CDD505-2E9C-101B-9397-08002B2CF9AE}" pid="7" name="Doc Type">
    <vt:lpwstr>IRIS Drafts</vt:lpwstr>
  </property>
  <property fmtid="{D5CDD505-2E9C-101B-9397-08002B2CF9AE}" pid="8" name="display_urn:schemas-microsoft-com:office:office#Checked_x0020_Out_x0020_By">
    <vt:lpwstr>Geurtsen, Michael</vt:lpwstr>
  </property>
  <property fmtid="{D5CDD505-2E9C-101B-9397-08002B2CF9AE}" pid="9" name="ContentTypeId">
    <vt:lpwstr>0x010100F426B8094E43A243B76BDCF64C3889510072F4B1D6243E8D4EAA3019C640DD3692</vt:lpwstr>
  </property>
  <property fmtid="{D5CDD505-2E9C-101B-9397-08002B2CF9AE}" pid="10" name="TaxKeyword">
    <vt:lpwstr/>
  </property>
  <property fmtid="{D5CDD505-2E9C-101B-9397-08002B2CF9AE}" pid="11" name="TaxKeywordTaxHTField">
    <vt:lpwstr/>
  </property>
  <property fmtid="{D5CDD505-2E9C-101B-9397-08002B2CF9AE}" pid="12" name="Requesting/Originating Department">
    <vt:lpwstr>9;#Regulatory Affairs|4e2199bb-2c7f-4ec9-9c93-95b75a5e9dc3</vt:lpwstr>
  </property>
  <property fmtid="{D5CDD505-2E9C-101B-9397-08002B2CF9AE}" pid="13" name="Data Classifications">
    <vt:lpwstr>11;#Public|b3fb760c-9081-42ca-912d-5f0c92a3082e</vt:lpwstr>
  </property>
  <property fmtid="{D5CDD505-2E9C-101B-9397-08002B2CF9AE}" pid="14" name="Utility">
    <vt:lpwstr/>
  </property>
  <property fmtid="{D5CDD505-2E9C-101B-9397-08002B2CF9AE}" pid="15" name="ManualType">
    <vt:lpwstr/>
  </property>
  <property fmtid="{D5CDD505-2E9C-101B-9397-08002B2CF9AE}" pid="16" name="pcfbf4b7691e4d49b075cb03432d9dcd">
    <vt:lpwstr/>
  </property>
  <property fmtid="{D5CDD505-2E9C-101B-9397-08002B2CF9AE}" pid="17" name="df689721205c479a9ba2e47aa68d2156">
    <vt:lpwstr/>
  </property>
  <property fmtid="{D5CDD505-2E9C-101B-9397-08002B2CF9AE}" pid="18" name="o0b96b26b4754ba0a416f36e93b38c19">
    <vt:lpwstr/>
  </property>
  <property fmtid="{D5CDD505-2E9C-101B-9397-08002B2CF9AE}" pid="19" name="p2c9ae91d99d4f9d96c143be7d83527b">
    <vt:lpwstr/>
  </property>
  <property fmtid="{D5CDD505-2E9C-101B-9397-08002B2CF9AE}" pid="20" name="o5a50794e76945fa83805452d0aa1ae3">
    <vt:lpwstr/>
  </property>
  <property fmtid="{D5CDD505-2E9C-101B-9397-08002B2CF9AE}" pid="21" name="AE_x0020_Company">
    <vt:lpwstr/>
  </property>
  <property fmtid="{D5CDD505-2E9C-101B-9397-08002B2CF9AE}" pid="22" name="SpecificationType">
    <vt:lpwstr/>
  </property>
  <property fmtid="{D5CDD505-2E9C-101B-9397-08002B2CF9AE}" pid="23" name="TechnicalType">
    <vt:lpwstr/>
  </property>
  <property fmtid="{D5CDD505-2E9C-101B-9397-08002B2CF9AE}" pid="24" name="LegalEntity">
    <vt:lpwstr/>
  </property>
  <property fmtid="{D5CDD505-2E9C-101B-9397-08002B2CF9AE}" pid="25" name="o46f8ab728f74380bcbe1f9ac0947e2d">
    <vt:lpwstr/>
  </property>
  <property fmtid="{D5CDD505-2E9C-101B-9397-08002B2CF9AE}" pid="26" name="AE Company">
    <vt:lpwstr/>
  </property>
</Properties>
</file>