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>
    <mc:Choice Requires="x15">
      <x15ac:absPath xmlns:x15ac="http://schemas.microsoft.com/office/spreadsheetml/2010/11/ac" url="https://icfonline.sharepoint.com/teams/MidAmericanRevisedProgramDesign2019-2023/Shared Documents/Annual Reporting/ICF-MA Exchange - Annual Reporting Model/Annual Reporting Workflow/Iowa 2021 Annual Report Exhibits/Exhibits/Results/2022-03-16/"/>
    </mc:Choice>
  </mc:AlternateContent>
  <xr:revisionPtr revIDLastSave="8" documentId="8_{7ED39C59-6706-4B60-9A4E-B169AC774D61}" xr6:coauthVersionLast="47" xr6:coauthVersionMax="47" xr10:uidLastSave="{0CC11A8D-CB2F-4EC0-8CC1-491EB3739404}"/>
  <bookViews>
    <workbookView xWindow="19470" yWindow="-16320" windowWidth="29040" windowHeight="15990" tabRatio="597" xr2:uid="{00000000-000D-0000-FFFF-FFFF00000000}"/>
  </bookViews>
  <sheets>
    <sheet name="Total" sheetId="3" r:id="rId1"/>
    <sheet name="Elec" sheetId="4" r:id="rId2"/>
    <sheet name="Gas" sheetId="5" r:id="rId3"/>
  </sheets>
  <externalReferences>
    <externalReference r:id="rId4"/>
  </externalReferences>
  <definedNames>
    <definedName name="IPSTotalM">'[1]Totalexpd '!#REF!</definedName>
    <definedName name="IPSTotalYTD">'[1]Totalexpd '!#REF!</definedName>
    <definedName name="IPTotalM">'[1]Totalexpd '!#REF!</definedName>
    <definedName name="IPTotalYTD">'[1]Totalexpd '!#REF!</definedName>
    <definedName name="LaborAll1990">'[1]Totalexpd '!#REF!</definedName>
    <definedName name="LaborAll1991">'[1]Totalexpd '!#REF!</definedName>
    <definedName name="LaborAll1992">'[1]Totalexpd '!#REF!</definedName>
    <definedName name="NonlabAll1990">'[1]Totalexpd '!#REF!</definedName>
    <definedName name="NonlabAll1991">'[1]Totalexpd '!#REF!</definedName>
    <definedName name="NonlabAll1992">'[1]Totalexpd '!#REF!</definedName>
    <definedName name="PTDLaborAll">'[1]Totalexpd '!#REF!</definedName>
    <definedName name="PTDnonlabAll">'[1]Totalexpd '!#REF!</definedName>
    <definedName name="PTDTotal">'[1]Totalexpd '!#REF!</definedName>
    <definedName name="YTDLabor">'[1]Totalexpd '!#REF!</definedName>
    <definedName name="YTDlaborAll">'[1]Totalexpd '!#REF!</definedName>
    <definedName name="YTDNonlabAll">'[1]Totalexpd '!#REF!</definedName>
    <definedName name="YTDTotal">'[1]Totalexpd '!#REF!</definedName>
    <definedName name="YTDTotalLabor">'[1]Totalexpd '!#REF!</definedName>
    <definedName name="YTDTotalLaborAlloc">'[1]Totalexpd '!#REF!</definedName>
    <definedName name="YTDTotalNonlabor">'[1]Totalexpd '!#REF!</definedName>
    <definedName name="YTDTotalNonlaborAlloc">'[1]Totalexpd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5" l="1"/>
  <c r="N12" i="5"/>
  <c r="N13" i="5"/>
  <c r="N14" i="5"/>
  <c r="N15" i="5"/>
  <c r="N16" i="5"/>
  <c r="N17" i="5"/>
  <c r="N18" i="5"/>
  <c r="N19" i="5"/>
  <c r="N20" i="5"/>
  <c r="N21" i="5"/>
  <c r="N10" i="5"/>
  <c r="N17" i="4"/>
  <c r="N18" i="4"/>
  <c r="N19" i="4"/>
  <c r="N29" i="4" l="1"/>
  <c r="N28" i="4"/>
  <c r="N11" i="4"/>
  <c r="N12" i="4"/>
  <c r="N13" i="4"/>
  <c r="N14" i="4"/>
  <c r="N15" i="4"/>
  <c r="N16" i="4"/>
  <c r="N20" i="4"/>
  <c r="N21" i="4"/>
  <c r="N22" i="4"/>
  <c r="N10" i="4"/>
  <c r="K23" i="4"/>
  <c r="J23" i="4"/>
  <c r="I23" i="4"/>
  <c r="I32" i="4" s="1"/>
  <c r="H23" i="4"/>
  <c r="H32" i="4" s="1"/>
  <c r="G23" i="4"/>
  <c r="G32" i="4" s="1"/>
  <c r="F23" i="4"/>
  <c r="E23" i="4"/>
  <c r="D23" i="4"/>
  <c r="M30" i="4"/>
  <c r="L30" i="4"/>
  <c r="K30" i="4"/>
  <c r="K32" i="4" s="1"/>
  <c r="J30" i="4"/>
  <c r="J32" i="4" s="1"/>
  <c r="I30" i="4"/>
  <c r="H30" i="4"/>
  <c r="G30" i="4"/>
  <c r="F30" i="4"/>
  <c r="E30" i="4"/>
  <c r="E32" i="4" s="1"/>
  <c r="D30" i="4"/>
  <c r="D32" i="4" s="1"/>
  <c r="M22" i="5"/>
  <c r="N22" i="5" s="1"/>
  <c r="L22" i="5"/>
  <c r="K22" i="5"/>
  <c r="J22" i="5"/>
  <c r="I22" i="5"/>
  <c r="H22" i="5"/>
  <c r="G22" i="5"/>
  <c r="F22" i="5"/>
  <c r="E22" i="5"/>
  <c r="D22" i="5"/>
  <c r="F32" i="4" l="1"/>
  <c r="N30" i="4"/>
  <c r="L18" i="5" l="1"/>
  <c r="M18" i="5" s="1"/>
  <c r="E10" i="3"/>
  <c r="C3" i="5" l="1"/>
  <c r="C3" i="4"/>
  <c r="K11" i="3" l="1"/>
  <c r="K17" i="3"/>
  <c r="K10" i="3"/>
  <c r="J12" i="3"/>
  <c r="J14" i="3"/>
  <c r="I11" i="3"/>
  <c r="I12" i="3"/>
  <c r="I14" i="3"/>
  <c r="I18" i="3"/>
  <c r="I29" i="3"/>
  <c r="I22" i="3"/>
  <c r="F14" i="3"/>
  <c r="D14" i="3"/>
  <c r="D20" i="3"/>
  <c r="K12" i="3"/>
  <c r="K15" i="3"/>
  <c r="K20" i="3"/>
  <c r="K21" i="3"/>
  <c r="K18" i="3"/>
  <c r="K29" i="3"/>
  <c r="J11" i="3"/>
  <c r="J13" i="3"/>
  <c r="J18" i="3"/>
  <c r="J20" i="3"/>
  <c r="J21" i="3"/>
  <c r="J29" i="3"/>
  <c r="J10" i="3"/>
  <c r="I10" i="3"/>
  <c r="I28" i="3"/>
  <c r="I13" i="3"/>
  <c r="I16" i="3"/>
  <c r="I19" i="3"/>
  <c r="H11" i="3"/>
  <c r="H14" i="3"/>
  <c r="H22" i="3"/>
  <c r="H18" i="3"/>
  <c r="H10" i="3"/>
  <c r="G11" i="3"/>
  <c r="G12" i="3"/>
  <c r="G28" i="3"/>
  <c r="G13" i="3"/>
  <c r="G14" i="3"/>
  <c r="G15" i="3"/>
  <c r="G16" i="3"/>
  <c r="G17" i="3"/>
  <c r="G18" i="3"/>
  <c r="G29" i="3"/>
  <c r="G19" i="3"/>
  <c r="G20" i="3"/>
  <c r="G21" i="3"/>
  <c r="G22" i="3"/>
  <c r="G10" i="3"/>
  <c r="F11" i="3"/>
  <c r="F12" i="3"/>
  <c r="F29" i="3"/>
  <c r="F22" i="3"/>
  <c r="F18" i="3"/>
  <c r="F10" i="3"/>
  <c r="E11" i="3"/>
  <c r="E12" i="3"/>
  <c r="E28" i="3"/>
  <c r="E13" i="3"/>
  <c r="E14" i="3"/>
  <c r="E15" i="3"/>
  <c r="E16" i="3"/>
  <c r="E17" i="3"/>
  <c r="E18" i="3"/>
  <c r="E29" i="3"/>
  <c r="E19" i="3"/>
  <c r="E20" i="3"/>
  <c r="E21" i="3"/>
  <c r="E22" i="3"/>
  <c r="I30" i="3" l="1"/>
  <c r="E30" i="3"/>
  <c r="G23" i="3"/>
  <c r="E23" i="3"/>
  <c r="E32" i="3" s="1"/>
  <c r="G30" i="3"/>
  <c r="H16" i="3"/>
  <c r="F20" i="3"/>
  <c r="H13" i="3"/>
  <c r="F21" i="3"/>
  <c r="D13" i="3"/>
  <c r="D19" i="3"/>
  <c r="I15" i="3"/>
  <c r="F15" i="3"/>
  <c r="H20" i="3"/>
  <c r="D28" i="3"/>
  <c r="D21" i="3"/>
  <c r="F17" i="3"/>
  <c r="F13" i="3"/>
  <c r="I17" i="3"/>
  <c r="J16" i="3"/>
  <c r="K16" i="3"/>
  <c r="I20" i="3"/>
  <c r="I21" i="3"/>
  <c r="F19" i="3"/>
  <c r="F16" i="3"/>
  <c r="H19" i="3"/>
  <c r="H15" i="3"/>
  <c r="J15" i="3"/>
  <c r="K22" i="3"/>
  <c r="K14" i="3"/>
  <c r="J17" i="3"/>
  <c r="H28" i="3"/>
  <c r="L16" i="5"/>
  <c r="M16" i="5" s="1"/>
  <c r="K19" i="3"/>
  <c r="H17" i="3"/>
  <c r="J28" i="3"/>
  <c r="J30" i="3" s="1"/>
  <c r="L17" i="5"/>
  <c r="M17" i="5" s="1"/>
  <c r="L15" i="5"/>
  <c r="M15" i="5" s="1"/>
  <c r="L14" i="5"/>
  <c r="M14" i="5" s="1"/>
  <c r="K28" i="3"/>
  <c r="K30" i="3" s="1"/>
  <c r="L13" i="5"/>
  <c r="M13" i="5" s="1"/>
  <c r="J22" i="3"/>
  <c r="H29" i="3"/>
  <c r="L21" i="5"/>
  <c r="M21" i="5" s="1"/>
  <c r="L12" i="5"/>
  <c r="M12" i="5" s="1"/>
  <c r="L20" i="5"/>
  <c r="M20" i="5" s="1"/>
  <c r="L11" i="5"/>
  <c r="M11" i="5" s="1"/>
  <c r="L19" i="5"/>
  <c r="M19" i="5" s="1"/>
  <c r="F28" i="3"/>
  <c r="F30" i="3" s="1"/>
  <c r="H21" i="3"/>
  <c r="J19" i="3"/>
  <c r="H12" i="3"/>
  <c r="L18" i="4"/>
  <c r="M18" i="4" s="1"/>
  <c r="L17" i="4"/>
  <c r="L13" i="4"/>
  <c r="L21" i="4"/>
  <c r="M21" i="4" s="1"/>
  <c r="L15" i="4"/>
  <c r="M15" i="4" s="1"/>
  <c r="L12" i="4"/>
  <c r="M12" i="4" s="1"/>
  <c r="M12" i="3" s="1"/>
  <c r="L20" i="4"/>
  <c r="L19" i="4"/>
  <c r="L11" i="4"/>
  <c r="M11" i="4" s="1"/>
  <c r="L29" i="4"/>
  <c r="M29" i="4" s="1"/>
  <c r="L14" i="4"/>
  <c r="M14" i="4" s="1"/>
  <c r="L16" i="4"/>
  <c r="L22" i="4"/>
  <c r="L28" i="4"/>
  <c r="D29" i="3"/>
  <c r="D12" i="3"/>
  <c r="D18" i="3"/>
  <c r="D11" i="3"/>
  <c r="D17" i="3"/>
  <c r="D16" i="3"/>
  <c r="L10" i="4"/>
  <c r="D22" i="3"/>
  <c r="D15" i="3"/>
  <c r="D10" i="3"/>
  <c r="K13" i="3"/>
  <c r="G32" i="3"/>
  <c r="L10" i="5"/>
  <c r="M10" i="5" s="1"/>
  <c r="K23" i="3" l="1"/>
  <c r="J23" i="3"/>
  <c r="I23" i="3"/>
  <c r="H23" i="3"/>
  <c r="F23" i="3"/>
  <c r="M19" i="4"/>
  <c r="L23" i="4"/>
  <c r="L32" i="4" s="1"/>
  <c r="D23" i="3"/>
  <c r="H30" i="3"/>
  <c r="D30" i="3"/>
  <c r="L18" i="3"/>
  <c r="L13" i="3"/>
  <c r="L29" i="3"/>
  <c r="L15" i="3"/>
  <c r="F32" i="3"/>
  <c r="M19" i="3"/>
  <c r="M13" i="4"/>
  <c r="M15" i="3" s="1"/>
  <c r="L19" i="3"/>
  <c r="L12" i="3"/>
  <c r="N12" i="3" s="1"/>
  <c r="L22" i="3"/>
  <c r="M11" i="3"/>
  <c r="M18" i="3"/>
  <c r="L28" i="3"/>
  <c r="M20" i="4"/>
  <c r="M20" i="3" s="1"/>
  <c r="M17" i="4"/>
  <c r="M17" i="3" s="1"/>
  <c r="M28" i="4"/>
  <c r="L16" i="3"/>
  <c r="L11" i="3"/>
  <c r="M29" i="3"/>
  <c r="N29" i="3" s="1"/>
  <c r="L17" i="3"/>
  <c r="M14" i="3"/>
  <c r="L14" i="3"/>
  <c r="L20" i="3"/>
  <c r="M10" i="4"/>
  <c r="L10" i="3"/>
  <c r="M16" i="4"/>
  <c r="L21" i="3"/>
  <c r="M22" i="4"/>
  <c r="N15" i="3" l="1"/>
  <c r="H32" i="3"/>
  <c r="D32" i="3"/>
  <c r="N17" i="3"/>
  <c r="N20" i="3"/>
  <c r="N19" i="3"/>
  <c r="N18" i="3"/>
  <c r="N14" i="3"/>
  <c r="N11" i="3"/>
  <c r="M23" i="4"/>
  <c r="L23" i="3"/>
  <c r="L30" i="3"/>
  <c r="M13" i="3"/>
  <c r="N13" i="3" s="1"/>
  <c r="M21" i="3"/>
  <c r="N21" i="3" s="1"/>
  <c r="M16" i="3"/>
  <c r="N16" i="3" s="1"/>
  <c r="M22" i="3"/>
  <c r="N22" i="3" s="1"/>
  <c r="M28" i="3"/>
  <c r="M10" i="3"/>
  <c r="K32" i="3"/>
  <c r="J32" i="3"/>
  <c r="I32" i="3"/>
  <c r="M23" i="3" l="1"/>
  <c r="N23" i="3" s="1"/>
  <c r="N10" i="3"/>
  <c r="M30" i="3"/>
  <c r="N30" i="3" s="1"/>
  <c r="N28" i="3"/>
  <c r="N23" i="4"/>
  <c r="M32" i="4"/>
  <c r="N32" i="4" s="1"/>
  <c r="L32" i="3"/>
  <c r="M32" i="3" l="1"/>
  <c r="N32" i="3" s="1"/>
</calcChain>
</file>

<file path=xl/sharedStrings.xml><?xml version="1.0" encoding="utf-8"?>
<sst xmlns="http://schemas.openxmlformats.org/spreadsheetml/2006/main" count="165" uniqueCount="48">
  <si>
    <t>Trees</t>
  </si>
  <si>
    <t>Assessments</t>
  </si>
  <si>
    <t>Residential Load Management</t>
  </si>
  <si>
    <t>Residential Equipment</t>
  </si>
  <si>
    <t>Commercial New Construction</t>
  </si>
  <si>
    <t>Nonresidential Equipment</t>
  </si>
  <si>
    <t>Nonresidential Load Management</t>
  </si>
  <si>
    <t>MidAmerican Energy Company</t>
  </si>
  <si>
    <t>Planning</t>
  </si>
  <si>
    <t>&amp; Design</t>
  </si>
  <si>
    <t>Administration</t>
  </si>
  <si>
    <t>Advertising</t>
  </si>
  <si>
    <t>&amp; Promotion</t>
  </si>
  <si>
    <t>Customer</t>
  </si>
  <si>
    <t>Incentives</t>
  </si>
  <si>
    <t>Equipment</t>
  </si>
  <si>
    <t>Installation</t>
  </si>
  <si>
    <t>Monitoring</t>
  </si>
  <si>
    <t>&amp; Evaluation</t>
  </si>
  <si>
    <t>Miscellaneous</t>
  </si>
  <si>
    <t>Total</t>
  </si>
  <si>
    <t>Costs</t>
  </si>
  <si>
    <t>Non-Incentive</t>
  </si>
  <si>
    <t>Residential Education</t>
  </si>
  <si>
    <t>Nonresidential Education</t>
  </si>
  <si>
    <t>Proj Number</t>
  </si>
  <si>
    <t>Reporting Name</t>
  </si>
  <si>
    <t>Elec Proj</t>
  </si>
  <si>
    <t>Gas Proj</t>
  </si>
  <si>
    <t>EEP-2018-0002</t>
  </si>
  <si>
    <t>Nonresidential Energy Solutions</t>
  </si>
  <si>
    <t>Residential Behavioral</t>
  </si>
  <si>
    <t>Residential Appliance Recycling</t>
  </si>
  <si>
    <t>Residential Low Income</t>
  </si>
  <si>
    <t>Income Qualified Multifamily Housing</t>
  </si>
  <si>
    <t>Residential Assessment</t>
  </si>
  <si>
    <t>2021 Expenditures by Cost Category - Total Program</t>
  </si>
  <si>
    <t>2021 Expenditures by Cost Category - Electric Programs</t>
  </si>
  <si>
    <t>2021 Expenditures by Cost Category - Gas Programs</t>
  </si>
  <si>
    <t xml:space="preserve">Admin cost </t>
  </si>
  <si>
    <t xml:space="preserve"> spend </t>
  </si>
  <si>
    <t>Energy Efficiency Programs</t>
  </si>
  <si>
    <t>% of total</t>
  </si>
  <si>
    <t>Energy Efficiency Total*</t>
  </si>
  <si>
    <t xml:space="preserve">*Regulatory Assessments are not included in the calculation of administration cost percentage. </t>
  </si>
  <si>
    <t>Demand Response Programs</t>
  </si>
  <si>
    <t>Demand Response Total</t>
  </si>
  <si>
    <t>Grand Total*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</si>
</sst>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/>
    <xf numFmtId="4" fontId="5" fillId="0" borderId="0" xfId="0" applyNumberFormat="1" applyFont="1"/>
    <xf numFmtId="43" fontId="5" fillId="0" borderId="0" xfId="0" applyNumberFormat="1" applyFont="1"/>
    <xf numFmtId="165" fontId="5" fillId="0" borderId="0" xfId="1" applyNumberFormat="1" applyFont="1" applyFill="1"/>
    <xf numFmtId="0" fontId="5" fillId="0" borderId="0" xfId="0" applyFont="1" applyFill="1"/>
    <xf numFmtId="165" fontId="5" fillId="0" borderId="0" xfId="1" applyNumberFormat="1" applyFont="1"/>
    <xf numFmtId="165" fontId="5" fillId="0" borderId="0" xfId="0" applyNumberFormat="1" applyFont="1"/>
    <xf numFmtId="164" fontId="5" fillId="0" borderId="0" xfId="2" applyNumberFormat="1" applyFont="1"/>
    <xf numFmtId="164" fontId="5" fillId="0" borderId="0" xfId="2" applyNumberFormat="1" applyFont="1" applyFill="1"/>
    <xf numFmtId="4" fontId="5" fillId="0" borderId="0" xfId="0" applyNumberFormat="1" applyFont="1" applyFill="1"/>
    <xf numFmtId="0" fontId="5" fillId="0" borderId="13" xfId="0" applyFont="1" applyBorder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4" xfId="0" applyFont="1" applyBorder="1"/>
    <xf numFmtId="0" fontId="5" fillId="0" borderId="9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5" xfId="0" applyFont="1" applyBorder="1"/>
    <xf numFmtId="0" fontId="5" fillId="0" borderId="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6" fillId="0" borderId="1" xfId="0" applyFont="1" applyBorder="1"/>
    <xf numFmtId="164" fontId="5" fillId="0" borderId="2" xfId="0" applyNumberFormat="1" applyFont="1" applyBorder="1"/>
    <xf numFmtId="164" fontId="5" fillId="0" borderId="1" xfId="2" applyNumberFormat="1" applyFont="1" applyBorder="1"/>
    <xf numFmtId="166" fontId="5" fillId="0" borderId="1" xfId="8" applyNumberFormat="1" applyFont="1" applyBorder="1"/>
    <xf numFmtId="0" fontId="6" fillId="0" borderId="2" xfId="0" applyFont="1" applyBorder="1"/>
    <xf numFmtId="164" fontId="5" fillId="0" borderId="2" xfId="2" applyNumberFormat="1" applyFont="1" applyBorder="1"/>
    <xf numFmtId="164" fontId="5" fillId="0" borderId="10" xfId="2" applyNumberFormat="1" applyFont="1" applyBorder="1"/>
    <xf numFmtId="166" fontId="5" fillId="0" borderId="3" xfId="8" applyNumberFormat="1" applyFont="1" applyBorder="1"/>
    <xf numFmtId="166" fontId="5" fillId="0" borderId="8" xfId="8" applyNumberFormat="1" applyFont="1" applyBorder="1"/>
    <xf numFmtId="166" fontId="5" fillId="0" borderId="5" xfId="8" applyNumberFormat="1" applyFont="1" applyBorder="1"/>
    <xf numFmtId="9" fontId="5" fillId="0" borderId="8" xfId="8" applyFont="1" applyBorder="1"/>
    <xf numFmtId="9" fontId="5" fillId="0" borderId="11" xfId="8" applyFont="1" applyBorder="1"/>
    <xf numFmtId="0" fontId="4" fillId="0" borderId="0" xfId="0" applyFont="1" applyAlignment="1">
      <alignment horizontal="center"/>
    </xf>
  </cellXfs>
  <cellStyles count="9">
    <cellStyle name="Comma" xfId="1" builtinId="3"/>
    <cellStyle name="Comma 2" xfId="7" xr:uid="{445E8C82-EABA-431B-9CC6-F9ED4B545AAA}"/>
    <cellStyle name="Currency" xfId="2" builtinId="4"/>
    <cellStyle name="Currency 2" xfId="5" xr:uid="{8860EB28-2261-4E59-9BE3-7ADF169A5A8E}"/>
    <cellStyle name="Normal" xfId="0" builtinId="0"/>
    <cellStyle name="Normal 2" xfId="3" xr:uid="{00000000-0005-0000-0000-000003000000}"/>
    <cellStyle name="Normal 3" xfId="4" xr:uid="{A83F5BA9-1424-489B-8AD3-359CFA440BD0}"/>
    <cellStyle name="Percent" xfId="8" builtinId="5"/>
    <cellStyle name="Percent 2" xfId="6" xr:uid="{7673B762-936D-487B-8B5A-72EBD3320C7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2.xml" Type="http://schemas.openxmlformats.org/officeDocument/2006/relationships/customXml"/><Relationship Id="rId11" Target="../customXml/item3.xml" Type="http://schemas.openxmlformats.org/officeDocument/2006/relationships/customXml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externalLinks/externalLink1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Relationship Id="rId9" Target="../customXml/item1.xml" Type="http://schemas.openxmlformats.org/officeDocument/2006/relationships/customXml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675725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1809476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1858452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no"?><Relationships xmlns="http://schemas.openxmlformats.org/package/2006/relationships"><Relationship Id="rId1" Target="file:///C:/IIEEP396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xpd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R45"/>
  <sheetViews>
    <sheetView tabSelected="1" view="pageLayout" topLeftCell="C1" zoomScale="90" zoomScaleNormal="100" zoomScalePageLayoutView="90" workbookViewId="0">
      <selection activeCell="C2" sqref="C2:N2"/>
    </sheetView>
  </sheetViews>
  <sheetFormatPr defaultColWidth="9.1328125" defaultRowHeight="13.15" outlineLevelCol="1" x14ac:dyDescent="0.4"/>
  <cols>
    <col min="1" max="2" customWidth="true" hidden="true" style="1" width="9.1328125" outlineLevel="1" collapsed="false"/>
    <col min="3" max="3" customWidth="true" style="1" width="31.73046875" collapsed="true"/>
    <col min="4" max="13" customWidth="true" style="1" width="12.86328125" collapsed="false"/>
    <col min="14" max="14" customWidth="true" style="1" width="11.86328125" collapsed="false"/>
    <col min="15" max="15" customWidth="true" style="1" width="11.73046875" collapsed="false"/>
    <col min="16" max="16" customWidth="true" style="1" width="12.86328125" collapsed="false"/>
    <col min="17" max="17" style="1" width="9.1328125" collapsed="false"/>
    <col min="18" max="18" bestFit="true" customWidth="true" style="1" width="12.86328125" collapsed="false"/>
    <col min="19" max="16384" style="1" width="9.1328125" collapsed="false"/>
  </cols>
  <sheetData>
    <row r="2" spans="1:18" ht="15.75" x14ac:dyDescent="0.5">
      <c r="C2" s="37" t="s">
        <v>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8" ht="15.75" x14ac:dyDescent="0.5">
      <c r="C3" s="37" t="s">
        <v>29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8" ht="15.75" x14ac:dyDescent="0.5">
      <c r="C4" s="37" t="s">
        <v>36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6" spans="1:18" x14ac:dyDescent="0.4">
      <c r="M6" s="2"/>
    </row>
    <row r="7" spans="1:18" x14ac:dyDescent="0.4">
      <c r="C7" s="13"/>
      <c r="D7" s="14"/>
      <c r="E7" s="15"/>
      <c r="F7" s="15"/>
      <c r="G7" s="15"/>
      <c r="H7" s="15"/>
      <c r="I7" s="15"/>
      <c r="J7" s="15"/>
      <c r="K7" s="15"/>
      <c r="L7" s="15"/>
      <c r="M7" s="15" t="s">
        <v>20</v>
      </c>
      <c r="N7" s="16" t="s">
        <v>39</v>
      </c>
    </row>
    <row r="8" spans="1:18" x14ac:dyDescent="0.4">
      <c r="C8" s="17"/>
      <c r="D8" s="18" t="s">
        <v>8</v>
      </c>
      <c r="E8" s="19"/>
      <c r="F8" s="19" t="s">
        <v>11</v>
      </c>
      <c r="G8" s="19" t="s">
        <v>13</v>
      </c>
      <c r="H8" s="19" t="s">
        <v>17</v>
      </c>
      <c r="I8" s="19"/>
      <c r="J8" s="19"/>
      <c r="K8" s="19"/>
      <c r="L8" s="19"/>
      <c r="M8" s="19" t="s">
        <v>22</v>
      </c>
      <c r="N8" s="20" t="s">
        <v>40</v>
      </c>
    </row>
    <row r="9" spans="1:18" x14ac:dyDescent="0.4">
      <c r="A9" s="1" t="s">
        <v>27</v>
      </c>
      <c r="B9" s="1" t="s">
        <v>28</v>
      </c>
      <c r="C9" s="21" t="s">
        <v>41</v>
      </c>
      <c r="D9" s="22" t="s">
        <v>9</v>
      </c>
      <c r="E9" s="23" t="s">
        <v>10</v>
      </c>
      <c r="F9" s="23" t="s">
        <v>12</v>
      </c>
      <c r="G9" s="23" t="s">
        <v>14</v>
      </c>
      <c r="H9" s="23" t="s">
        <v>18</v>
      </c>
      <c r="I9" s="23" t="s">
        <v>15</v>
      </c>
      <c r="J9" s="23" t="s">
        <v>16</v>
      </c>
      <c r="K9" s="23" t="s">
        <v>19</v>
      </c>
      <c r="L9" s="23" t="s">
        <v>20</v>
      </c>
      <c r="M9" s="23" t="s">
        <v>21</v>
      </c>
      <c r="N9" s="24" t="s">
        <v>42</v>
      </c>
    </row>
    <row r="10" spans="1:18" x14ac:dyDescent="0.4">
      <c r="A10" s="1">
        <v>17802</v>
      </c>
      <c r="B10" s="1">
        <v>98856</v>
      </c>
      <c r="C10" s="1" t="s">
        <v>3</v>
      </c>
      <c r="D10" s="3">
        <f>_xlfn.IFNA(INDEX(Elec!D:D,MATCH($A10,Elec!$A:$A,0)),0)+_xlfn.IFNA(INDEX(Gas!D:D,MATCH($B10,Gas!$A:$A,0)),0)</f>
        <v>16713.160441002045</v>
      </c>
      <c r="E10" s="3">
        <f>_xlfn.IFNA(INDEX(Elec!E:E,MATCH($A10,Elec!$A:$A,0)),0)+_xlfn.IFNA(INDEX(Gas!E:E,MATCH($B10,Gas!$A:$A,0)),0)</f>
        <v>722289.09715990559</v>
      </c>
      <c r="F10" s="3">
        <f>_xlfn.IFNA(INDEX(Elec!F:F,MATCH($A10,Elec!$A:$A,0)),0)+_xlfn.IFNA(INDEX(Gas!F:F,MATCH($B10,Gas!$A:$A,0)),0)</f>
        <v>1611.4356244691417</v>
      </c>
      <c r="G10" s="3">
        <f>_xlfn.IFNA(INDEX(Elec!G:G,MATCH($A10,Elec!$A:$A,0)),0)+_xlfn.IFNA(INDEX(Gas!G:G,MATCH($B10,Gas!$A:$A,0)),0)</f>
        <v>3941328.3899999997</v>
      </c>
      <c r="H10" s="3">
        <f>_xlfn.IFNA(INDEX(Elec!H:H,MATCH($A10,Elec!$A:$A,0)),0)+_xlfn.IFNA(INDEX(Gas!H:H,MATCH($B10,Gas!$A:$A,0)),0)</f>
        <v>8674.9090421392102</v>
      </c>
      <c r="I10" s="3">
        <f>_xlfn.IFNA(INDEX(Elec!I:I,MATCH($A10,Elec!$A:$A,0)),0)+_xlfn.IFNA(INDEX(Gas!I:I,MATCH($B10,Gas!$A:$A,0)),0)</f>
        <v>38744.474119482598</v>
      </c>
      <c r="J10" s="3">
        <f>_xlfn.IFNA(INDEX(Elec!J:J,MATCH($A10,Elec!$A:$A,0)),0)+_xlfn.IFNA(INDEX(Gas!J:J,MATCH($B10,Gas!$A:$A,0)),0)</f>
        <v>0</v>
      </c>
      <c r="K10" s="3">
        <f>_xlfn.IFNA(INDEX(Elec!K:K,MATCH($A10,Elec!$A:$A,0)),0)+_xlfn.IFNA(INDEX(Gas!K:K,MATCH($B10,Gas!$A:$A,0)),0)</f>
        <v>0</v>
      </c>
      <c r="L10" s="3">
        <f>_xlfn.IFNA(INDEX(Elec!L:L,MATCH($A10,Elec!$A:$A,0)),0)+_xlfn.IFNA(INDEX(Gas!L:L,MATCH($B10,Gas!$A:$A,0)),0)</f>
        <v>4729361.4663869981</v>
      </c>
      <c r="M10" s="3">
        <f>_xlfn.IFNA(INDEX(Elec!M:M,MATCH($A10,Elec!$A:$A,0)),0)+_xlfn.IFNA(INDEX(Gas!M:M,MATCH($B10,Gas!$A:$A,0)),0)</f>
        <v>788033.07638699817</v>
      </c>
      <c r="N10" s="33">
        <f>M10/L10</f>
        <v>0.16662568128653044</v>
      </c>
      <c r="P10" s="8"/>
      <c r="R10" s="8"/>
    </row>
    <row r="11" spans="1:18" x14ac:dyDescent="0.4">
      <c r="A11" s="1">
        <v>17808</v>
      </c>
      <c r="B11" s="1">
        <v>98855</v>
      </c>
      <c r="C11" s="1" t="s">
        <v>35</v>
      </c>
      <c r="D11" s="3">
        <f>_xlfn.IFNA(INDEX(Elec!D:D,MATCH($A11,Elec!$A:$A,0)),0)+_xlfn.IFNA(INDEX(Gas!D:D,MATCH($B11,Gas!$A:$A,0)),0)</f>
        <v>5029.5436011655938</v>
      </c>
      <c r="E11" s="3">
        <f>_xlfn.IFNA(INDEX(Elec!E:E,MATCH($A11,Elec!$A:$A,0)),0)+_xlfn.IFNA(INDEX(Gas!E:E,MATCH($B11,Gas!$A:$A,0)),0)</f>
        <v>113624.71723898673</v>
      </c>
      <c r="F11" s="3">
        <f>_xlfn.IFNA(INDEX(Elec!F:F,MATCH($A11,Elec!$A:$A,0)),0)+_xlfn.IFNA(INDEX(Gas!F:F,MATCH($B11,Gas!$A:$A,0)),0)</f>
        <v>14635.259145929549</v>
      </c>
      <c r="G11" s="3">
        <f>_xlfn.IFNA(INDEX(Elec!G:G,MATCH($A11,Elec!$A:$A,0)),0)+_xlfn.IFNA(INDEX(Gas!G:G,MATCH($B11,Gas!$A:$A,0)),0)</f>
        <v>1207784.0900000001</v>
      </c>
      <c r="H11" s="3">
        <f>_xlfn.IFNA(INDEX(Elec!H:H,MATCH($A11,Elec!$A:$A,0)),0)+_xlfn.IFNA(INDEX(Gas!H:H,MATCH($B11,Gas!$A:$A,0)),0)</f>
        <v>4394.601448672729</v>
      </c>
      <c r="I11" s="3">
        <f>_xlfn.IFNA(INDEX(Elec!I:I,MATCH($A11,Elec!$A:$A,0)),0)+_xlfn.IFNA(INDEX(Gas!I:I,MATCH($B11,Gas!$A:$A,0)),0)</f>
        <v>11501.384170400965</v>
      </c>
      <c r="J11" s="3">
        <f>_xlfn.IFNA(INDEX(Elec!J:J,MATCH($A11,Elec!$A:$A,0)),0)+_xlfn.IFNA(INDEX(Gas!J:J,MATCH($B11,Gas!$A:$A,0)),0)</f>
        <v>0</v>
      </c>
      <c r="K11" s="3">
        <f>_xlfn.IFNA(INDEX(Elec!K:K,MATCH($A11,Elec!$A:$A,0)),0)+_xlfn.IFNA(INDEX(Gas!K:K,MATCH($B11,Gas!$A:$A,0)),0)</f>
        <v>0</v>
      </c>
      <c r="L11" s="3">
        <f>_xlfn.IFNA(INDEX(Elec!L:L,MATCH($A11,Elec!$A:$A,0)),0)+_xlfn.IFNA(INDEX(Gas!L:L,MATCH($B11,Gas!$A:$A,0)),0)</f>
        <v>1356969.5956051555</v>
      </c>
      <c r="M11" s="3">
        <f>_xlfn.IFNA(INDEX(Elec!M:M,MATCH($A11,Elec!$A:$A,0)),0)+_xlfn.IFNA(INDEX(Gas!M:M,MATCH($B11,Gas!$A:$A,0)),0)</f>
        <v>149185.50560515554</v>
      </c>
      <c r="N11" s="34">
        <f t="shared" ref="N11:N22" si="0">M11/L11</f>
        <v>0.10994019769368867</v>
      </c>
      <c r="P11" s="8"/>
      <c r="R11" s="8"/>
    </row>
    <row r="12" spans="1:18" x14ac:dyDescent="0.4">
      <c r="A12" s="1">
        <v>17860</v>
      </c>
      <c r="B12" s="1">
        <v>98871</v>
      </c>
      <c r="C12" s="1" t="s">
        <v>31</v>
      </c>
      <c r="D12" s="3">
        <f>_xlfn.IFNA(INDEX(Elec!D:D,MATCH($A12,Elec!$A:$A,0)),0)+_xlfn.IFNA(INDEX(Gas!D:D,MATCH($B12,Gas!$A:$A,0)),0)</f>
        <v>3622.9839598833687</v>
      </c>
      <c r="E12" s="3">
        <f>_xlfn.IFNA(INDEX(Elec!E:E,MATCH($A12,Elec!$A:$A,0)),0)+_xlfn.IFNA(INDEX(Gas!E:E,MATCH($B12,Gas!$A:$A,0)),0)</f>
        <v>35310.231607134971</v>
      </c>
      <c r="F12" s="3">
        <f>_xlfn.IFNA(INDEX(Elec!F:F,MATCH($A12,Elec!$A:$A,0)),0)+_xlfn.IFNA(INDEX(Gas!F:F,MATCH($B12,Gas!$A:$A,0)),0)</f>
        <v>359.61082872607386</v>
      </c>
      <c r="G12" s="3">
        <f>_xlfn.IFNA(INDEX(Elec!G:G,MATCH($A12,Elec!$A:$A,0)),0)+_xlfn.IFNA(INDEX(Gas!G:G,MATCH($B12,Gas!$A:$A,0)),0)</f>
        <v>562238.74</v>
      </c>
      <c r="H12" s="3">
        <f>_xlfn.IFNA(INDEX(Elec!H:H,MATCH($A12,Elec!$A:$A,0)),0)+_xlfn.IFNA(INDEX(Gas!H:H,MATCH($B12,Gas!$A:$A,0)),0)</f>
        <v>114797.35111894623</v>
      </c>
      <c r="I12" s="3">
        <f>_xlfn.IFNA(INDEX(Elec!I:I,MATCH($A12,Elec!$A:$A,0)),0)+_xlfn.IFNA(INDEX(Gas!I:I,MATCH($B12,Gas!$A:$A,0)),0)</f>
        <v>199324.60585604879</v>
      </c>
      <c r="J12" s="3">
        <f>_xlfn.IFNA(INDEX(Elec!J:J,MATCH($A12,Elec!$A:$A,0)),0)+_xlfn.IFNA(INDEX(Gas!J:J,MATCH($B12,Gas!$A:$A,0)),0)</f>
        <v>0</v>
      </c>
      <c r="K12" s="3">
        <f>_xlfn.IFNA(INDEX(Elec!K:K,MATCH($A12,Elec!$A:$A,0)),0)+_xlfn.IFNA(INDEX(Gas!K:K,MATCH($B12,Gas!$A:$A,0)),0)</f>
        <v>0</v>
      </c>
      <c r="L12" s="3">
        <f>_xlfn.IFNA(INDEX(Elec!L:L,MATCH($A12,Elec!$A:$A,0)),0)+_xlfn.IFNA(INDEX(Gas!L:L,MATCH($B12,Gas!$A:$A,0)),0)</f>
        <v>915653.52337073942</v>
      </c>
      <c r="M12" s="3">
        <f>_xlfn.IFNA(INDEX(Elec!M:M,MATCH($A12,Elec!$A:$A,0)),0)+_xlfn.IFNA(INDEX(Gas!M:M,MATCH($B12,Gas!$A:$A,0)),0)</f>
        <v>353414.78337073943</v>
      </c>
      <c r="N12" s="34">
        <f t="shared" si="0"/>
        <v>0.38596999230640772</v>
      </c>
      <c r="P12" s="8"/>
      <c r="R12" s="8"/>
    </row>
    <row r="13" spans="1:18" x14ac:dyDescent="0.4">
      <c r="A13" s="1">
        <v>17857</v>
      </c>
      <c r="C13" s="1" t="s">
        <v>32</v>
      </c>
      <c r="D13" s="3">
        <f>_xlfn.IFNA(INDEX(Elec!D:D,MATCH($A13,Elec!$A:$A,0)),0)+_xlfn.IFNA(INDEX(Gas!D:D,MATCH($B13,Gas!$A:$A,0)),0)</f>
        <v>2728.0127917493601</v>
      </c>
      <c r="E13" s="3">
        <f>_xlfn.IFNA(INDEX(Elec!E:E,MATCH($A13,Elec!$A:$A,0)),0)+_xlfn.IFNA(INDEX(Gas!E:E,MATCH($B13,Gas!$A:$A,0)),0)</f>
        <v>61298.956711604049</v>
      </c>
      <c r="F13" s="3">
        <f>_xlfn.IFNA(INDEX(Elec!F:F,MATCH($A13,Elec!$A:$A,0)),0)+_xlfn.IFNA(INDEX(Gas!F:F,MATCH($B13,Gas!$A:$A,0)),0)</f>
        <v>910.05484574461684</v>
      </c>
      <c r="G13" s="3">
        <f>_xlfn.IFNA(INDEX(Elec!G:G,MATCH($A13,Elec!$A:$A,0)),0)+_xlfn.IFNA(INDEX(Gas!G:G,MATCH($B13,Gas!$A:$A,0)),0)</f>
        <v>419103</v>
      </c>
      <c r="H13" s="3">
        <f>_xlfn.IFNA(INDEX(Elec!H:H,MATCH($A13,Elec!$A:$A,0)),0)+_xlfn.IFNA(INDEX(Gas!H:H,MATCH($B13,Gas!$A:$A,0)),0)</f>
        <v>76397.532791554302</v>
      </c>
      <c r="I13" s="3">
        <f>_xlfn.IFNA(INDEX(Elec!I:I,MATCH($A13,Elec!$A:$A,0)),0)+_xlfn.IFNA(INDEX(Gas!I:I,MATCH($B13,Gas!$A:$A,0)),0)</f>
        <v>5271.715383428108</v>
      </c>
      <c r="J13" s="3">
        <f>_xlfn.IFNA(INDEX(Elec!J:J,MATCH($A13,Elec!$A:$A,0)),0)+_xlfn.IFNA(INDEX(Gas!J:J,MATCH($B13,Gas!$A:$A,0)),0)</f>
        <v>0</v>
      </c>
      <c r="K13" s="3">
        <f>_xlfn.IFNA(INDEX(Elec!K:K,MATCH($A13,Elec!$A:$A,0)),0)+_xlfn.IFNA(INDEX(Gas!K:K,MATCH($B13,Gas!$A:$A,0)),0)</f>
        <v>0</v>
      </c>
      <c r="L13" s="3">
        <f>_xlfn.IFNA(INDEX(Elec!L:L,MATCH($A13,Elec!$A:$A,0)),0)+_xlfn.IFNA(INDEX(Gas!L:L,MATCH($B13,Gas!$A:$A,0)),0)</f>
        <v>565709.27252408047</v>
      </c>
      <c r="M13" s="3">
        <f>_xlfn.IFNA(INDEX(Elec!M:M,MATCH($A13,Elec!$A:$A,0)),0)+_xlfn.IFNA(INDEX(Gas!M:M,MATCH($B13,Gas!$A:$A,0)),0)</f>
        <v>146606.27252408047</v>
      </c>
      <c r="N13" s="34">
        <f t="shared" si="0"/>
        <v>0.25915479848854678</v>
      </c>
      <c r="P13" s="8"/>
      <c r="R13" s="8"/>
    </row>
    <row r="14" spans="1:18" x14ac:dyDescent="0.4">
      <c r="A14" s="1">
        <v>17839</v>
      </c>
      <c r="B14" s="1">
        <v>98854</v>
      </c>
      <c r="C14" s="1" t="s">
        <v>33</v>
      </c>
      <c r="D14" s="3">
        <f>_xlfn.IFNA(INDEX(Elec!D:D,MATCH($A14,Elec!$A:$A,0)),0)+_xlfn.IFNA(INDEX(Gas!D:D,MATCH($B14,Gas!$A:$A,0)),0)</f>
        <v>4552.9910814333998</v>
      </c>
      <c r="E14" s="3">
        <f>_xlfn.IFNA(INDEX(Elec!E:E,MATCH($A14,Elec!$A:$A,0)),0)+_xlfn.IFNA(INDEX(Gas!E:E,MATCH($B14,Gas!$A:$A,0)),0)</f>
        <v>91303.504831262195</v>
      </c>
      <c r="F14" s="3">
        <f>_xlfn.IFNA(INDEX(Elec!F:F,MATCH($A14,Elec!$A:$A,0)),0)+_xlfn.IFNA(INDEX(Gas!F:F,MATCH($B14,Gas!$A:$A,0)),0)</f>
        <v>31589.033119202155</v>
      </c>
      <c r="G14" s="3">
        <f>_xlfn.IFNA(INDEX(Elec!G:G,MATCH($A14,Elec!$A:$A,0)),0)+_xlfn.IFNA(INDEX(Gas!G:G,MATCH($B14,Gas!$A:$A,0)),0)</f>
        <v>1391087.36</v>
      </c>
      <c r="H14" s="3">
        <f>_xlfn.IFNA(INDEX(Elec!H:H,MATCH($A14,Elec!$A:$A,0)),0)+_xlfn.IFNA(INDEX(Gas!H:H,MATCH($B14,Gas!$A:$A,0)),0)</f>
        <v>61811.42682735766</v>
      </c>
      <c r="I14" s="3">
        <f>_xlfn.IFNA(INDEX(Elec!I:I,MATCH($A14,Elec!$A:$A,0)),0)+_xlfn.IFNA(INDEX(Gas!I:I,MATCH($B14,Gas!$A:$A,0)),0)</f>
        <v>65962.445250601799</v>
      </c>
      <c r="J14" s="3">
        <f>_xlfn.IFNA(INDEX(Elec!J:J,MATCH($A14,Elec!$A:$A,0)),0)+_xlfn.IFNA(INDEX(Gas!J:J,MATCH($B14,Gas!$A:$A,0)),0)</f>
        <v>0</v>
      </c>
      <c r="K14" s="3">
        <f>_xlfn.IFNA(INDEX(Elec!K:K,MATCH($A14,Elec!$A:$A,0)),0)+_xlfn.IFNA(INDEX(Gas!K:K,MATCH($B14,Gas!$A:$A,0)),0)</f>
        <v>0</v>
      </c>
      <c r="L14" s="3">
        <f>_xlfn.IFNA(INDEX(Elec!L:L,MATCH($A14,Elec!$A:$A,0)),0)+_xlfn.IFNA(INDEX(Gas!L:L,MATCH($B14,Gas!$A:$A,0)),0)</f>
        <v>1646306.7611098574</v>
      </c>
      <c r="M14" s="3">
        <f>_xlfn.IFNA(INDEX(Elec!M:M,MATCH($A14,Elec!$A:$A,0)),0)+_xlfn.IFNA(INDEX(Gas!M:M,MATCH($B14,Gas!$A:$A,0)),0)</f>
        <v>255219.40110985743</v>
      </c>
      <c r="N14" s="34">
        <f t="shared" si="0"/>
        <v>0.15502542244180625</v>
      </c>
      <c r="P14" s="8"/>
      <c r="R14" s="8"/>
    </row>
    <row r="15" spans="1:18" x14ac:dyDescent="0.4">
      <c r="A15" s="1">
        <v>17849</v>
      </c>
      <c r="B15" s="1">
        <v>98865</v>
      </c>
      <c r="C15" s="1" t="s">
        <v>23</v>
      </c>
      <c r="D15" s="3">
        <f>_xlfn.IFNA(INDEX(Elec!D:D,MATCH($A15,Elec!$A:$A,0)),0)+_xlfn.IFNA(INDEX(Gas!D:D,MATCH($B15,Gas!$A:$A,0)),0)</f>
        <v>661.6153165986575</v>
      </c>
      <c r="E15" s="3">
        <f>_xlfn.IFNA(INDEX(Elec!E:E,MATCH($A15,Elec!$A:$A,0)),0)+_xlfn.IFNA(INDEX(Gas!E:E,MATCH($B15,Gas!$A:$A,0)),0)</f>
        <v>48028.397882214682</v>
      </c>
      <c r="F15" s="3">
        <f>_xlfn.IFNA(INDEX(Elec!F:F,MATCH($A15,Elec!$A:$A,0)),0)+_xlfn.IFNA(INDEX(Gas!F:F,MATCH($B15,Gas!$A:$A,0)),0)</f>
        <v>117240.88526306825</v>
      </c>
      <c r="G15" s="3">
        <f>_xlfn.IFNA(INDEX(Elec!G:G,MATCH($A15,Elec!$A:$A,0)),0)+_xlfn.IFNA(INDEX(Gas!G:G,MATCH($B15,Gas!$A:$A,0)),0)</f>
        <v>0</v>
      </c>
      <c r="H15" s="3">
        <f>_xlfn.IFNA(INDEX(Elec!H:H,MATCH($A15,Elec!$A:$A,0)),0)+_xlfn.IFNA(INDEX(Gas!H:H,MATCH($B15,Gas!$A:$A,0)),0)</f>
        <v>15541.203174638234</v>
      </c>
      <c r="I15" s="3">
        <f>_xlfn.IFNA(INDEX(Elec!I:I,MATCH($A15,Elec!$A:$A,0)),0)+_xlfn.IFNA(INDEX(Gas!I:I,MATCH($B15,Gas!$A:$A,0)),0)</f>
        <v>8682.2529220463166</v>
      </c>
      <c r="J15" s="3">
        <f>_xlfn.IFNA(INDEX(Elec!J:J,MATCH($A15,Elec!$A:$A,0)),0)+_xlfn.IFNA(INDEX(Gas!J:J,MATCH($B15,Gas!$A:$A,0)),0)</f>
        <v>0</v>
      </c>
      <c r="K15" s="3">
        <f>_xlfn.IFNA(INDEX(Elec!K:K,MATCH($A15,Elec!$A:$A,0)),0)+_xlfn.IFNA(INDEX(Gas!K:K,MATCH($B15,Gas!$A:$A,0)),0)</f>
        <v>0</v>
      </c>
      <c r="L15" s="3">
        <f>_xlfn.IFNA(INDEX(Elec!L:L,MATCH($A15,Elec!$A:$A,0)),0)+_xlfn.IFNA(INDEX(Gas!L:L,MATCH($B15,Gas!$A:$A,0)),0)</f>
        <v>190154.35455856615</v>
      </c>
      <c r="M15" s="3">
        <f>_xlfn.IFNA(INDEX(Elec!M:M,MATCH($A15,Elec!$A:$A,0)),0)+_xlfn.IFNA(INDEX(Gas!M:M,MATCH($B15,Gas!$A:$A,0)),0)</f>
        <v>190154.35455856615</v>
      </c>
      <c r="N15" s="34">
        <f t="shared" si="0"/>
        <v>1</v>
      </c>
      <c r="P15" s="8"/>
      <c r="R15" s="8"/>
    </row>
    <row r="16" spans="1:18" x14ac:dyDescent="0.4">
      <c r="A16" s="1">
        <v>17805</v>
      </c>
      <c r="B16" s="1">
        <v>98858</v>
      </c>
      <c r="C16" s="1" t="s">
        <v>5</v>
      </c>
      <c r="D16" s="3">
        <f>_xlfn.IFNA(INDEX(Elec!D:D,MATCH($A16,Elec!$A:$A,0)),0)+_xlfn.IFNA(INDEX(Gas!D:D,MATCH($B16,Gas!$A:$A,0)),0)</f>
        <v>9417.1907658690052</v>
      </c>
      <c r="E16" s="3">
        <f>_xlfn.IFNA(INDEX(Elec!E:E,MATCH($A16,Elec!$A:$A,0)),0)+_xlfn.IFNA(INDEX(Gas!E:E,MATCH($B16,Gas!$A:$A,0)),0)</f>
        <v>775932.5623747455</v>
      </c>
      <c r="F16" s="3">
        <f>_xlfn.IFNA(INDEX(Elec!F:F,MATCH($A16,Elec!$A:$A,0)),0)+_xlfn.IFNA(INDEX(Gas!F:F,MATCH($B16,Gas!$A:$A,0)),0)</f>
        <v>7958.8308047549372</v>
      </c>
      <c r="G16" s="3">
        <f>_xlfn.IFNA(INDEX(Elec!G:G,MATCH($A16,Elec!$A:$A,0)),0)+_xlfn.IFNA(INDEX(Gas!G:G,MATCH($B16,Gas!$A:$A,0)),0)</f>
        <v>1977662.82</v>
      </c>
      <c r="H16" s="3">
        <f>_xlfn.IFNA(INDEX(Elec!H:H,MATCH($A16,Elec!$A:$A,0)),0)+_xlfn.IFNA(INDEX(Gas!H:H,MATCH($B16,Gas!$A:$A,0)),0)</f>
        <v>7993.8662864312228</v>
      </c>
      <c r="I16" s="3">
        <f>_xlfn.IFNA(INDEX(Elec!I:I,MATCH($A16,Elec!$A:$A,0)),0)+_xlfn.IFNA(INDEX(Gas!I:I,MATCH($B16,Gas!$A:$A,0)),0)</f>
        <v>26998.131813104934</v>
      </c>
      <c r="J16" s="3">
        <f>_xlfn.IFNA(INDEX(Elec!J:J,MATCH($A16,Elec!$A:$A,0)),0)+_xlfn.IFNA(INDEX(Gas!J:J,MATCH($B16,Gas!$A:$A,0)),0)</f>
        <v>0</v>
      </c>
      <c r="K16" s="3">
        <f>_xlfn.IFNA(INDEX(Elec!K:K,MATCH($A16,Elec!$A:$A,0)),0)+_xlfn.IFNA(INDEX(Gas!K:K,MATCH($B16,Gas!$A:$A,0)),0)</f>
        <v>0</v>
      </c>
      <c r="L16" s="3">
        <f>_xlfn.IFNA(INDEX(Elec!L:L,MATCH($A16,Elec!$A:$A,0)),0)+_xlfn.IFNA(INDEX(Gas!L:L,MATCH($B16,Gas!$A:$A,0)),0)</f>
        <v>2805963.4020449053</v>
      </c>
      <c r="M16" s="3">
        <f>_xlfn.IFNA(INDEX(Elec!M:M,MATCH($A16,Elec!$A:$A,0)),0)+_xlfn.IFNA(INDEX(Gas!M:M,MATCH($B16,Gas!$A:$A,0)),0)</f>
        <v>828300.58204490517</v>
      </c>
      <c r="N16" s="34">
        <f t="shared" si="0"/>
        <v>0.29519293852559286</v>
      </c>
      <c r="P16" s="8"/>
      <c r="R16" s="8"/>
    </row>
    <row r="17" spans="1:18" x14ac:dyDescent="0.4">
      <c r="A17" s="1">
        <v>17817</v>
      </c>
      <c r="B17" s="1">
        <v>98859</v>
      </c>
      <c r="C17" s="1" t="s">
        <v>30</v>
      </c>
      <c r="D17" s="3">
        <f>_xlfn.IFNA(INDEX(Elec!D:D,MATCH($A17,Elec!$A:$A,0)),0)+_xlfn.IFNA(INDEX(Gas!D:D,MATCH($B17,Gas!$A:$A,0)),0)</f>
        <v>20566.259274991713</v>
      </c>
      <c r="E17" s="3">
        <f>_xlfn.IFNA(INDEX(Elec!E:E,MATCH($A17,Elec!$A:$A,0)),0)+_xlfn.IFNA(INDEX(Gas!E:E,MATCH($B17,Gas!$A:$A,0)),0)</f>
        <v>1003546.7651837392</v>
      </c>
      <c r="F17" s="3">
        <f>_xlfn.IFNA(INDEX(Elec!F:F,MATCH($A17,Elec!$A:$A,0)),0)+_xlfn.IFNA(INDEX(Gas!F:F,MATCH($B17,Gas!$A:$A,0)),0)</f>
        <v>2372.9070282678235</v>
      </c>
      <c r="G17" s="3">
        <f>_xlfn.IFNA(INDEX(Elec!G:G,MATCH($A17,Elec!$A:$A,0)),0)+_xlfn.IFNA(INDEX(Gas!G:G,MATCH($B17,Gas!$A:$A,0)),0)</f>
        <v>4675469.5</v>
      </c>
      <c r="H17" s="3">
        <f>_xlfn.IFNA(INDEX(Elec!H:H,MATCH($A17,Elec!$A:$A,0)),0)+_xlfn.IFNA(INDEX(Gas!H:H,MATCH($B17,Gas!$A:$A,0)),0)</f>
        <v>159713.29106363415</v>
      </c>
      <c r="I17" s="3">
        <f>_xlfn.IFNA(INDEX(Elec!I:I,MATCH($A17,Elec!$A:$A,0)),0)+_xlfn.IFNA(INDEX(Gas!I:I,MATCH($B17,Gas!$A:$A,0)),0)</f>
        <v>266571.09572395025</v>
      </c>
      <c r="J17" s="3">
        <f>_xlfn.IFNA(INDEX(Elec!J:J,MATCH($A17,Elec!$A:$A,0)),0)+_xlfn.IFNA(INDEX(Gas!J:J,MATCH($B17,Gas!$A:$A,0)),0)</f>
        <v>0</v>
      </c>
      <c r="K17" s="3">
        <f>_xlfn.IFNA(INDEX(Elec!K:K,MATCH($A17,Elec!$A:$A,0)),0)+_xlfn.IFNA(INDEX(Gas!K:K,MATCH($B17,Gas!$A:$A,0)),0)</f>
        <v>0</v>
      </c>
      <c r="L17" s="3">
        <f>_xlfn.IFNA(INDEX(Elec!L:L,MATCH($A17,Elec!$A:$A,0)),0)+_xlfn.IFNA(INDEX(Gas!L:L,MATCH($B17,Gas!$A:$A,0)),0)</f>
        <v>6128239.8182745837</v>
      </c>
      <c r="M17" s="3">
        <f>_xlfn.IFNA(INDEX(Elec!M:M,MATCH($A17,Elec!$A:$A,0)),0)+_xlfn.IFNA(INDEX(Gas!M:M,MATCH($B17,Gas!$A:$A,0)),0)</f>
        <v>1452770.3182745827</v>
      </c>
      <c r="N17" s="34">
        <f t="shared" si="0"/>
        <v>0.23706159702536131</v>
      </c>
      <c r="P17" s="8"/>
      <c r="R17" s="8"/>
    </row>
    <row r="18" spans="1:18" x14ac:dyDescent="0.4">
      <c r="A18" s="1">
        <v>17804</v>
      </c>
      <c r="B18" s="1">
        <v>98851</v>
      </c>
      <c r="C18" s="1" t="s">
        <v>4</v>
      </c>
      <c r="D18" s="3">
        <f>_xlfn.IFNA(INDEX(Elec!D:D,MATCH($A18,Elec!$A:$A,0)),0)+_xlfn.IFNA(INDEX(Gas!D:D,MATCH($B18,Gas!$A:$A,0)),0)</f>
        <v>17829.802558084899</v>
      </c>
      <c r="E18" s="3">
        <f>_xlfn.IFNA(INDEX(Elec!E:E,MATCH($A18,Elec!$A:$A,0)),0)+_xlfn.IFNA(INDEX(Gas!E:E,MATCH($B18,Gas!$A:$A,0)),0)</f>
        <v>408128.80935839331</v>
      </c>
      <c r="F18" s="3">
        <f>_xlfn.IFNA(INDEX(Elec!F:F,MATCH($A18,Elec!$A:$A,0)),0)+_xlfn.IFNA(INDEX(Gas!F:F,MATCH($B18,Gas!$A:$A,0)),0)</f>
        <v>31253.127664253789</v>
      </c>
      <c r="G18" s="3">
        <f>_xlfn.IFNA(INDEX(Elec!G:G,MATCH($A18,Elec!$A:$A,0)),0)+_xlfn.IFNA(INDEX(Gas!G:G,MATCH($B18,Gas!$A:$A,0)),0)</f>
        <v>4193646.9000000004</v>
      </c>
      <c r="H18" s="3">
        <f>_xlfn.IFNA(INDEX(Elec!H:H,MATCH($A18,Elec!$A:$A,0)),0)+_xlfn.IFNA(INDEX(Gas!H:H,MATCH($B18,Gas!$A:$A,0)),0)</f>
        <v>400304.1217760478</v>
      </c>
      <c r="I18" s="3">
        <f>_xlfn.IFNA(INDEX(Elec!I:I,MATCH($A18,Elec!$A:$A,0)),0)+_xlfn.IFNA(INDEX(Gas!I:I,MATCH($B18,Gas!$A:$A,0)),0)</f>
        <v>49261.96872324626</v>
      </c>
      <c r="J18" s="3">
        <f>_xlfn.IFNA(INDEX(Elec!J:J,MATCH($A18,Elec!$A:$A,0)),0)+_xlfn.IFNA(INDEX(Gas!J:J,MATCH($B18,Gas!$A:$A,0)),0)</f>
        <v>0</v>
      </c>
      <c r="K18" s="3">
        <f>_xlfn.IFNA(INDEX(Elec!K:K,MATCH($A18,Elec!$A:$A,0)),0)+_xlfn.IFNA(INDEX(Gas!K:K,MATCH($B18,Gas!$A:$A,0)),0)</f>
        <v>0</v>
      </c>
      <c r="L18" s="3">
        <f>_xlfn.IFNA(INDEX(Elec!L:L,MATCH($A18,Elec!$A:$A,0)),0)+_xlfn.IFNA(INDEX(Gas!L:L,MATCH($B18,Gas!$A:$A,0)),0)</f>
        <v>5100424.7300800262</v>
      </c>
      <c r="M18" s="3">
        <f>_xlfn.IFNA(INDEX(Elec!M:M,MATCH($A18,Elec!$A:$A,0)),0)+_xlfn.IFNA(INDEX(Gas!M:M,MATCH($B18,Gas!$A:$A,0)),0)</f>
        <v>906777.83008002583</v>
      </c>
      <c r="N18" s="34">
        <f t="shared" si="0"/>
        <v>0.17778476853746225</v>
      </c>
      <c r="P18" s="8"/>
      <c r="R18" s="8"/>
    </row>
    <row r="19" spans="1:18" x14ac:dyDescent="0.4">
      <c r="A19" s="1">
        <v>17813</v>
      </c>
      <c r="B19" s="1">
        <v>98850</v>
      </c>
      <c r="C19" s="1" t="s">
        <v>34</v>
      </c>
      <c r="D19" s="3">
        <f>_xlfn.IFNA(INDEX(Elec!D:D,MATCH($A19,Elec!$A:$A,0)),0)+_xlfn.IFNA(INDEX(Gas!D:D,MATCH($B19,Gas!$A:$A,0)),0)</f>
        <v>2298.8707915817013</v>
      </c>
      <c r="E19" s="3">
        <f>_xlfn.IFNA(INDEX(Elec!E:E,MATCH($A19,Elec!$A:$A,0)),0)+_xlfn.IFNA(INDEX(Gas!E:E,MATCH($B19,Gas!$A:$A,0)),0)</f>
        <v>258436.83188851998</v>
      </c>
      <c r="F19" s="3">
        <f>_xlfn.IFNA(INDEX(Elec!F:F,MATCH($A19,Elec!$A:$A,0)),0)+_xlfn.IFNA(INDEX(Gas!F:F,MATCH($B19,Gas!$A:$A,0)),0)</f>
        <v>3152.1742002508436</v>
      </c>
      <c r="G19" s="3">
        <f>_xlfn.IFNA(INDEX(Elec!G:G,MATCH($A19,Elec!$A:$A,0)),0)+_xlfn.IFNA(INDEX(Gas!G:G,MATCH($B19,Gas!$A:$A,0)),0)</f>
        <v>396296.37</v>
      </c>
      <c r="H19" s="3">
        <f>_xlfn.IFNA(INDEX(Elec!H:H,MATCH($A19,Elec!$A:$A,0)),0)+_xlfn.IFNA(INDEX(Gas!H:H,MATCH($B19,Gas!$A:$A,0)),0)</f>
        <v>73288.09838878084</v>
      </c>
      <c r="I19" s="3">
        <f>_xlfn.IFNA(INDEX(Elec!I:I,MATCH($A19,Elec!$A:$A,0)),0)+_xlfn.IFNA(INDEX(Gas!I:I,MATCH($B19,Gas!$A:$A,0)),0)</f>
        <v>42367.031678932115</v>
      </c>
      <c r="J19" s="3">
        <f>_xlfn.IFNA(INDEX(Elec!J:J,MATCH($A19,Elec!$A:$A,0)),0)+_xlfn.IFNA(INDEX(Gas!J:J,MATCH($B19,Gas!$A:$A,0)),0)</f>
        <v>0</v>
      </c>
      <c r="K19" s="3">
        <f>_xlfn.IFNA(INDEX(Elec!K:K,MATCH($A19,Elec!$A:$A,0)),0)+_xlfn.IFNA(INDEX(Gas!K:K,MATCH($B19,Gas!$A:$A,0)),0)</f>
        <v>0</v>
      </c>
      <c r="L19" s="3">
        <f>_xlfn.IFNA(INDEX(Elec!L:L,MATCH($A19,Elec!$A:$A,0)),0)+_xlfn.IFNA(INDEX(Gas!L:L,MATCH($B19,Gas!$A:$A,0)),0)</f>
        <v>775839.37694806547</v>
      </c>
      <c r="M19" s="3">
        <f>_xlfn.IFNA(INDEX(Elec!M:M,MATCH($A19,Elec!$A:$A,0)),0)+_xlfn.IFNA(INDEX(Gas!M:M,MATCH($B19,Gas!$A:$A,0)),0)</f>
        <v>379543.00694806548</v>
      </c>
      <c r="N19" s="34">
        <f t="shared" si="0"/>
        <v>0.48920307247239914</v>
      </c>
      <c r="P19" s="8"/>
      <c r="R19" s="8"/>
    </row>
    <row r="20" spans="1:18" x14ac:dyDescent="0.4">
      <c r="A20" s="1">
        <v>17848</v>
      </c>
      <c r="B20" s="1">
        <v>98864</v>
      </c>
      <c r="C20" s="1" t="s">
        <v>24</v>
      </c>
      <c r="D20" s="3">
        <f>_xlfn.IFNA(INDEX(Elec!D:D,MATCH($A20,Elec!$A:$A,0)),0)+_xlfn.IFNA(INDEX(Gas!D:D,MATCH($B20,Gas!$A:$A,0)),0)</f>
        <v>1028.7694176402479</v>
      </c>
      <c r="E20" s="3">
        <f>_xlfn.IFNA(INDEX(Elec!E:E,MATCH($A20,Elec!$A:$A,0)),0)+_xlfn.IFNA(INDEX(Gas!E:E,MATCH($B20,Gas!$A:$A,0)),0)</f>
        <v>162266.7257634938</v>
      </c>
      <c r="F20" s="3">
        <f>_xlfn.IFNA(INDEX(Elec!F:F,MATCH($A20,Elec!$A:$A,0)),0)+_xlfn.IFNA(INDEX(Gas!F:F,MATCH($B20,Gas!$A:$A,0)),0)</f>
        <v>64336.16147533281</v>
      </c>
      <c r="G20" s="3">
        <f>_xlfn.IFNA(INDEX(Elec!G:G,MATCH($A20,Elec!$A:$A,0)),0)+_xlfn.IFNA(INDEX(Gas!G:G,MATCH($B20,Gas!$A:$A,0)),0)</f>
        <v>0</v>
      </c>
      <c r="H20" s="3">
        <f>_xlfn.IFNA(INDEX(Elec!H:H,MATCH($A20,Elec!$A:$A,0)),0)+_xlfn.IFNA(INDEX(Gas!H:H,MATCH($B20,Gas!$A:$A,0)),0)</f>
        <v>18340.168081797623</v>
      </c>
      <c r="I20" s="3">
        <f>_xlfn.IFNA(INDEX(Elec!I:I,MATCH($A20,Elec!$A:$A,0)),0)+_xlfn.IFNA(INDEX(Gas!I:I,MATCH($B20,Gas!$A:$A,0)),0)</f>
        <v>59384.45435810394</v>
      </c>
      <c r="J20" s="3">
        <f>_xlfn.IFNA(INDEX(Elec!J:J,MATCH($A20,Elec!$A:$A,0)),0)+_xlfn.IFNA(INDEX(Gas!J:J,MATCH($B20,Gas!$A:$A,0)),0)</f>
        <v>0</v>
      </c>
      <c r="K20" s="3">
        <f>_xlfn.IFNA(INDEX(Elec!K:K,MATCH($A20,Elec!$A:$A,0)),0)+_xlfn.IFNA(INDEX(Gas!K:K,MATCH($B20,Gas!$A:$A,0)),0)</f>
        <v>4950</v>
      </c>
      <c r="L20" s="3">
        <f>_xlfn.IFNA(INDEX(Elec!L:L,MATCH($A20,Elec!$A:$A,0)),0)+_xlfn.IFNA(INDEX(Gas!L:L,MATCH($B20,Gas!$A:$A,0)),0)</f>
        <v>310306.27909636847</v>
      </c>
      <c r="M20" s="3">
        <f>_xlfn.IFNA(INDEX(Elec!M:M,MATCH($A20,Elec!$A:$A,0)),0)+_xlfn.IFNA(INDEX(Gas!M:M,MATCH($B20,Gas!$A:$A,0)),0)</f>
        <v>310306.27909636847</v>
      </c>
      <c r="N20" s="34">
        <f t="shared" si="0"/>
        <v>1</v>
      </c>
      <c r="P20" s="8"/>
      <c r="R20" s="8"/>
    </row>
    <row r="21" spans="1:18" x14ac:dyDescent="0.4">
      <c r="A21" s="1">
        <v>17838</v>
      </c>
      <c r="B21" s="1">
        <v>98645</v>
      </c>
      <c r="C21" s="1" t="s">
        <v>0</v>
      </c>
      <c r="D21" s="3">
        <f>_xlfn.IFNA(INDEX(Elec!D:D,MATCH($A21,Elec!$A:$A,0)),0)+_xlfn.IFNA(INDEX(Gas!D:D,MATCH($B21,Gas!$A:$A,0)),0)</f>
        <v>0</v>
      </c>
      <c r="E21" s="3">
        <f>_xlfn.IFNA(INDEX(Elec!E:E,MATCH($A21,Elec!$A:$A,0)),0)+_xlfn.IFNA(INDEX(Gas!E:E,MATCH($B21,Gas!$A:$A,0)),0)</f>
        <v>13429.23</v>
      </c>
      <c r="F21" s="3">
        <f>_xlfn.IFNA(INDEX(Elec!F:F,MATCH($A21,Elec!$A:$A,0)),0)+_xlfn.IFNA(INDEX(Gas!F:F,MATCH($B21,Gas!$A:$A,0)),0)</f>
        <v>4396.8999999999996</v>
      </c>
      <c r="G21" s="3">
        <f>_xlfn.IFNA(INDEX(Elec!G:G,MATCH($A21,Elec!$A:$A,0)),0)+_xlfn.IFNA(INDEX(Gas!G:G,MATCH($B21,Gas!$A:$A,0)),0)</f>
        <v>109350</v>
      </c>
      <c r="H21" s="3">
        <f>_xlfn.IFNA(INDEX(Elec!H:H,MATCH($A21,Elec!$A:$A,0)),0)+_xlfn.IFNA(INDEX(Gas!H:H,MATCH($B21,Gas!$A:$A,0)),0)</f>
        <v>32776.36</v>
      </c>
      <c r="I21" s="3">
        <f>_xlfn.IFNA(INDEX(Elec!I:I,MATCH($A21,Elec!$A:$A,0)),0)+_xlfn.IFNA(INDEX(Gas!I:I,MATCH($B21,Gas!$A:$A,0)),0)</f>
        <v>0</v>
      </c>
      <c r="J21" s="3">
        <f>_xlfn.IFNA(INDEX(Elec!J:J,MATCH($A21,Elec!$A:$A,0)),0)+_xlfn.IFNA(INDEX(Gas!J:J,MATCH($B21,Gas!$A:$A,0)),0)</f>
        <v>0</v>
      </c>
      <c r="K21" s="3">
        <f>_xlfn.IFNA(INDEX(Elec!K:K,MATCH($A21,Elec!$A:$A,0)),0)+_xlfn.IFNA(INDEX(Gas!K:K,MATCH($B21,Gas!$A:$A,0)),0)</f>
        <v>0</v>
      </c>
      <c r="L21" s="3">
        <f>_xlfn.IFNA(INDEX(Elec!L:L,MATCH($A21,Elec!$A:$A,0)),0)+_xlfn.IFNA(INDEX(Gas!L:L,MATCH($B21,Gas!$A:$A,0)),0)</f>
        <v>159952.49</v>
      </c>
      <c r="M21" s="3">
        <f>_xlfn.IFNA(INDEX(Elec!M:M,MATCH($A21,Elec!$A:$A,0)),0)+_xlfn.IFNA(INDEX(Gas!M:M,MATCH($B21,Gas!$A:$A,0)),0)</f>
        <v>50602.489999999991</v>
      </c>
      <c r="N21" s="34">
        <f t="shared" si="0"/>
        <v>0.31635950149947645</v>
      </c>
      <c r="P21" s="8"/>
      <c r="R21" s="8"/>
    </row>
    <row r="22" spans="1:18" x14ac:dyDescent="0.4">
      <c r="A22" s="1">
        <v>17842</v>
      </c>
      <c r="B22" s="1">
        <v>98656</v>
      </c>
      <c r="C22" s="1" t="s">
        <v>1</v>
      </c>
      <c r="D22" s="3">
        <f>_xlfn.IFNA(INDEX(Elec!D:D,MATCH($A22,Elec!$A:$A,0)),0)+_xlfn.IFNA(INDEX(Gas!D:D,MATCH($B22,Gas!$A:$A,0)),0)</f>
        <v>0</v>
      </c>
      <c r="E22" s="3">
        <f>_xlfn.IFNA(INDEX(Elec!E:E,MATCH($A22,Elec!$A:$A,0)),0)+_xlfn.IFNA(INDEX(Gas!E:E,MATCH($B22,Gas!$A:$A,0)),0)</f>
        <v>0</v>
      </c>
      <c r="F22" s="3">
        <f>_xlfn.IFNA(INDEX(Elec!F:F,MATCH($A22,Elec!$A:$A,0)),0)+_xlfn.IFNA(INDEX(Gas!F:F,MATCH($B22,Gas!$A:$A,0)),0)</f>
        <v>0</v>
      </c>
      <c r="G22" s="3">
        <f>_xlfn.IFNA(INDEX(Elec!G:G,MATCH($A22,Elec!$A:$A,0)),0)+_xlfn.IFNA(INDEX(Gas!G:G,MATCH($B22,Gas!$A:$A,0)),0)</f>
        <v>0</v>
      </c>
      <c r="H22" s="3">
        <f>_xlfn.IFNA(INDEX(Elec!H:H,MATCH($A22,Elec!$A:$A,0)),0)+_xlfn.IFNA(INDEX(Gas!H:H,MATCH($B22,Gas!$A:$A,0)),0)</f>
        <v>0</v>
      </c>
      <c r="I22" s="3">
        <f>_xlfn.IFNA(INDEX(Elec!I:I,MATCH($A22,Elec!$A:$A,0)),0)+_xlfn.IFNA(INDEX(Gas!I:I,MATCH($B22,Gas!$A:$A,0)),0)</f>
        <v>0</v>
      </c>
      <c r="J22" s="3">
        <f>_xlfn.IFNA(INDEX(Elec!J:J,MATCH($A22,Elec!$A:$A,0)),0)+_xlfn.IFNA(INDEX(Gas!J:J,MATCH($B22,Gas!$A:$A,0)),0)</f>
        <v>0</v>
      </c>
      <c r="K22" s="3">
        <f>_xlfn.IFNA(INDEX(Elec!K:K,MATCH($A22,Elec!$A:$A,0)),0)+_xlfn.IFNA(INDEX(Gas!K:K,MATCH($B22,Gas!$A:$A,0)),0)</f>
        <v>2192296.2000000002</v>
      </c>
      <c r="L22" s="3">
        <f>_xlfn.IFNA(INDEX(Elec!L:L,MATCH($A22,Elec!$A:$A,0)),0)+_xlfn.IFNA(INDEX(Gas!L:L,MATCH($B22,Gas!$A:$A,0)),0)</f>
        <v>2192296.2000000002</v>
      </c>
      <c r="M22" s="3">
        <f>_xlfn.IFNA(INDEX(Elec!M:M,MATCH($A22,Elec!$A:$A,0)),0)+_xlfn.IFNA(INDEX(Gas!M:M,MATCH($B22,Gas!$A:$A,0)),0)</f>
        <v>2192296.2000000002</v>
      </c>
      <c r="N22" s="34">
        <f t="shared" si="0"/>
        <v>1</v>
      </c>
      <c r="P22" s="8"/>
      <c r="R22" s="8"/>
    </row>
    <row r="23" spans="1:18" x14ac:dyDescent="0.4">
      <c r="C23" s="25" t="s">
        <v>43</v>
      </c>
      <c r="D23" s="31">
        <f>SUM(D10:D22)</f>
        <v>84449.199999999983</v>
      </c>
      <c r="E23" s="31">
        <f t="shared" ref="E23:K23" si="1">SUM(E10:E22)</f>
        <v>3693595.83</v>
      </c>
      <c r="F23" s="31">
        <f t="shared" si="1"/>
        <v>279816.38000000006</v>
      </c>
      <c r="G23" s="31">
        <f t="shared" si="1"/>
        <v>18873967.170000002</v>
      </c>
      <c r="H23" s="31">
        <f t="shared" si="1"/>
        <v>974032.93</v>
      </c>
      <c r="I23" s="31">
        <f t="shared" si="1"/>
        <v>774069.55999934603</v>
      </c>
      <c r="J23" s="31">
        <f t="shared" si="1"/>
        <v>0</v>
      </c>
      <c r="K23" s="31">
        <f t="shared" si="1"/>
        <v>2197246.2000000002</v>
      </c>
      <c r="L23" s="31">
        <f>SUM(L10:L21)</f>
        <v>24684881.069999348</v>
      </c>
      <c r="M23" s="31">
        <f>SUM(M10:M21)</f>
        <v>5810913.8999993447</v>
      </c>
      <c r="N23" s="32">
        <f>M23/L23</f>
        <v>0.23540376328009174</v>
      </c>
    </row>
    <row r="25" spans="1:18" x14ac:dyDescent="0.4">
      <c r="C25" s="13"/>
      <c r="D25" s="14"/>
      <c r="E25" s="15"/>
      <c r="F25" s="15"/>
      <c r="G25" s="15"/>
      <c r="H25" s="15"/>
      <c r="I25" s="15"/>
      <c r="J25" s="15"/>
      <c r="K25" s="15"/>
      <c r="L25" s="15"/>
      <c r="M25" s="15" t="s">
        <v>20</v>
      </c>
      <c r="N25" s="16" t="s">
        <v>39</v>
      </c>
    </row>
    <row r="26" spans="1:18" x14ac:dyDescent="0.4">
      <c r="C26" s="17"/>
      <c r="D26" s="18" t="s">
        <v>8</v>
      </c>
      <c r="E26" s="19"/>
      <c r="F26" s="19" t="s">
        <v>11</v>
      </c>
      <c r="G26" s="19" t="s">
        <v>13</v>
      </c>
      <c r="H26" s="19" t="s">
        <v>17</v>
      </c>
      <c r="I26" s="19"/>
      <c r="J26" s="19"/>
      <c r="K26" s="19"/>
      <c r="L26" s="19"/>
      <c r="M26" s="19" t="s">
        <v>22</v>
      </c>
      <c r="N26" s="20" t="s">
        <v>40</v>
      </c>
    </row>
    <row r="27" spans="1:18" x14ac:dyDescent="0.4">
      <c r="C27" s="21" t="s">
        <v>45</v>
      </c>
      <c r="D27" s="22" t="s">
        <v>9</v>
      </c>
      <c r="E27" s="23" t="s">
        <v>10</v>
      </c>
      <c r="F27" s="23" t="s">
        <v>12</v>
      </c>
      <c r="G27" s="23" t="s">
        <v>14</v>
      </c>
      <c r="H27" s="23" t="s">
        <v>18</v>
      </c>
      <c r="I27" s="23" t="s">
        <v>15</v>
      </c>
      <c r="J27" s="23" t="s">
        <v>16</v>
      </c>
      <c r="K27" s="23" t="s">
        <v>19</v>
      </c>
      <c r="L27" s="23" t="s">
        <v>20</v>
      </c>
      <c r="M27" s="23" t="s">
        <v>21</v>
      </c>
      <c r="N27" s="24" t="s">
        <v>42</v>
      </c>
    </row>
    <row r="28" spans="1:18" x14ac:dyDescent="0.4">
      <c r="A28" s="1">
        <v>17831</v>
      </c>
      <c r="C28" s="1" t="s">
        <v>2</v>
      </c>
      <c r="D28" s="3">
        <f>_xlfn.IFNA(INDEX(Elec!D:D,MATCH($A28,Elec!$A:$A,0)),0)+_xlfn.IFNA(INDEX(Gas!D:D,MATCH($B28,Gas!$A:$A,0)),0)</f>
        <v>0</v>
      </c>
      <c r="E28" s="3">
        <f>_xlfn.IFNA(INDEX(Elec!E:E,MATCH($A28,Elec!$A:$A,0)),0)+_xlfn.IFNA(INDEX(Gas!E:E,MATCH($B28,Gas!$A:$A,0)),0)</f>
        <v>923008.39</v>
      </c>
      <c r="F28" s="3">
        <f>_xlfn.IFNA(INDEX(Elec!F:F,MATCH($A28,Elec!$A:$A,0)),0)+_xlfn.IFNA(INDEX(Gas!F:F,MATCH($B28,Gas!$A:$A,0)),0)</f>
        <v>8900.84</v>
      </c>
      <c r="G28" s="3">
        <f>_xlfn.IFNA(INDEX(Elec!G:G,MATCH($A28,Elec!$A:$A,0)),0)+_xlfn.IFNA(INDEX(Gas!G:G,MATCH($B28,Gas!$A:$A,0)),0)</f>
        <v>1306275.3899999999</v>
      </c>
      <c r="H28" s="3">
        <f>_xlfn.IFNA(INDEX(Elec!H:H,MATCH($A28,Elec!$A:$A,0)),0)+_xlfn.IFNA(INDEX(Gas!H:H,MATCH($B28,Gas!$A:$A,0)),0)</f>
        <v>344825.25</v>
      </c>
      <c r="I28" s="3">
        <f>_xlfn.IFNA(INDEX(Elec!I:I,MATCH($A28,Elec!$A:$A,0)),0)+_xlfn.IFNA(INDEX(Gas!I:I,MATCH($B28,Gas!$A:$A,0)),0)</f>
        <v>425652.65000065393</v>
      </c>
      <c r="J28" s="3">
        <f>_xlfn.IFNA(INDEX(Elec!J:J,MATCH($A28,Elec!$A:$A,0)),0)+_xlfn.IFNA(INDEX(Gas!J:J,MATCH($B28,Gas!$A:$A,0)),0)</f>
        <v>27205</v>
      </c>
      <c r="K28" s="3">
        <f>_xlfn.IFNA(INDEX(Elec!K:K,MATCH($A28,Elec!$A:$A,0)),0)+_xlfn.IFNA(INDEX(Gas!K:K,MATCH($B28,Gas!$A:$A,0)),0)</f>
        <v>0</v>
      </c>
      <c r="L28" s="3">
        <f>_xlfn.IFNA(INDEX(Elec!L:L,MATCH($A28,Elec!$A:$A,0)),0)+_xlfn.IFNA(INDEX(Gas!L:L,MATCH($B28,Gas!$A:$A,0)),0)</f>
        <v>3035867.5200006543</v>
      </c>
      <c r="M28" s="3">
        <f>_xlfn.IFNA(INDEX(Elec!M:M,MATCH($A28,Elec!$A:$A,0)),0)+_xlfn.IFNA(INDEX(Gas!M:M,MATCH($B28,Gas!$A:$A,0)),0)</f>
        <v>1729592.1300006544</v>
      </c>
      <c r="N28" s="35">
        <f t="shared" ref="N28:N29" si="2">M28/L28</f>
        <v>0.56971923794628609</v>
      </c>
      <c r="P28" s="8"/>
      <c r="R28" s="8"/>
    </row>
    <row r="29" spans="1:18" x14ac:dyDescent="0.4">
      <c r="A29" s="1">
        <v>17836</v>
      </c>
      <c r="C29" s="1" t="s">
        <v>6</v>
      </c>
      <c r="D29" s="3">
        <f>_xlfn.IFNA(INDEX(Elec!D:D,MATCH($A29,Elec!$A:$A,0)),0)+_xlfn.IFNA(INDEX(Gas!D:D,MATCH($B29,Gas!$A:$A,0)),0)</f>
        <v>1110.68</v>
      </c>
      <c r="E29" s="3">
        <f>_xlfn.IFNA(INDEX(Elec!E:E,MATCH($A29,Elec!$A:$A,0)),0)+_xlfn.IFNA(INDEX(Gas!E:E,MATCH($B29,Gas!$A:$A,0)),0)</f>
        <v>261926.56</v>
      </c>
      <c r="F29" s="3">
        <f>_xlfn.IFNA(INDEX(Elec!F:F,MATCH($A29,Elec!$A:$A,0)),0)+_xlfn.IFNA(INDEX(Gas!F:F,MATCH($B29,Gas!$A:$A,0)),0)</f>
        <v>0</v>
      </c>
      <c r="G29" s="3">
        <f>_xlfn.IFNA(INDEX(Elec!G:G,MATCH($A29,Elec!$A:$A,0)),0)+_xlfn.IFNA(INDEX(Gas!G:G,MATCH($B29,Gas!$A:$A,0)),0)</f>
        <v>7048830</v>
      </c>
      <c r="H29" s="3">
        <f>_xlfn.IFNA(INDEX(Elec!H:H,MATCH($A29,Elec!$A:$A,0)),0)+_xlfn.IFNA(INDEX(Gas!H:H,MATCH($B29,Gas!$A:$A,0)),0)</f>
        <v>53957.54</v>
      </c>
      <c r="I29" s="3">
        <f>_xlfn.IFNA(INDEX(Elec!I:I,MATCH($A29,Elec!$A:$A,0)),0)+_xlfn.IFNA(INDEX(Gas!I:I,MATCH($B29,Gas!$A:$A,0)),0)</f>
        <v>23147.52</v>
      </c>
      <c r="J29" s="3">
        <f>_xlfn.IFNA(INDEX(Elec!J:J,MATCH($A29,Elec!$A:$A,0)),0)+_xlfn.IFNA(INDEX(Gas!J:J,MATCH($B29,Gas!$A:$A,0)),0)</f>
        <v>0</v>
      </c>
      <c r="K29" s="3">
        <f>_xlfn.IFNA(INDEX(Elec!K:K,MATCH($A29,Elec!$A:$A,0)),0)+_xlfn.IFNA(INDEX(Gas!K:K,MATCH($B29,Gas!$A:$A,0)),0)</f>
        <v>4950</v>
      </c>
      <c r="L29" s="3">
        <f>_xlfn.IFNA(INDEX(Elec!L:L,MATCH($A29,Elec!$A:$A,0)),0)+_xlfn.IFNA(INDEX(Gas!L:L,MATCH($B29,Gas!$A:$A,0)),0)</f>
        <v>7393922.2999999998</v>
      </c>
      <c r="M29" s="3">
        <f>_xlfn.IFNA(INDEX(Elec!M:M,MATCH($A29,Elec!$A:$A,0)),0)+_xlfn.IFNA(INDEX(Gas!M:M,MATCH($B29,Gas!$A:$A,0)),0)</f>
        <v>345092.29999999981</v>
      </c>
      <c r="N29" s="36">
        <f t="shared" si="2"/>
        <v>4.667242716359081E-2</v>
      </c>
      <c r="P29" s="8"/>
      <c r="R29" s="8"/>
    </row>
    <row r="30" spans="1:18" x14ac:dyDescent="0.4">
      <c r="C30" s="29" t="s">
        <v>46</v>
      </c>
      <c r="D30" s="30">
        <f t="shared" ref="D30:M30" si="3">SUM(D28:D29)</f>
        <v>1110.68</v>
      </c>
      <c r="E30" s="31">
        <f t="shared" si="3"/>
        <v>1184934.95</v>
      </c>
      <c r="F30" s="31">
        <f t="shared" si="3"/>
        <v>8900.84</v>
      </c>
      <c r="G30" s="31">
        <f t="shared" si="3"/>
        <v>8355105.3899999997</v>
      </c>
      <c r="H30" s="31">
        <f t="shared" si="3"/>
        <v>398782.79</v>
      </c>
      <c r="I30" s="31">
        <f t="shared" si="3"/>
        <v>448800.17000065395</v>
      </c>
      <c r="J30" s="31">
        <f t="shared" si="3"/>
        <v>27205</v>
      </c>
      <c r="K30" s="31">
        <f t="shared" si="3"/>
        <v>4950</v>
      </c>
      <c r="L30" s="31">
        <f t="shared" si="3"/>
        <v>10429789.820000654</v>
      </c>
      <c r="M30" s="31">
        <f t="shared" si="3"/>
        <v>2074684.4300006542</v>
      </c>
      <c r="N30" s="32">
        <f>M30/L30</f>
        <v>0.19891910247530992</v>
      </c>
    </row>
    <row r="31" spans="1:18" x14ac:dyDescent="0.4">
      <c r="D31" s="4"/>
      <c r="L31" s="3"/>
    </row>
    <row r="32" spans="1:18" x14ac:dyDescent="0.4">
      <c r="C32" s="25" t="s">
        <v>47</v>
      </c>
      <c r="D32" s="31">
        <f>SUM(D23,D30)</f>
        <v>85559.879999999976</v>
      </c>
      <c r="E32" s="31">
        <f>SUM(E23,E30)</f>
        <v>4878530.78</v>
      </c>
      <c r="F32" s="31">
        <f t="shared" ref="F32:M32" si="4">SUM(F23,F30)</f>
        <v>288717.22000000009</v>
      </c>
      <c r="G32" s="31">
        <f t="shared" si="4"/>
        <v>27229072.560000002</v>
      </c>
      <c r="H32" s="31">
        <f t="shared" si="4"/>
        <v>1372815.72</v>
      </c>
      <c r="I32" s="31">
        <f t="shared" si="4"/>
        <v>1222869.73</v>
      </c>
      <c r="J32" s="31">
        <f t="shared" si="4"/>
        <v>27205</v>
      </c>
      <c r="K32" s="31">
        <f t="shared" si="4"/>
        <v>2202196.2000000002</v>
      </c>
      <c r="L32" s="31">
        <f t="shared" si="4"/>
        <v>35114670.890000001</v>
      </c>
      <c r="M32" s="31">
        <f t="shared" si="4"/>
        <v>7885598.3299999991</v>
      </c>
      <c r="N32" s="32">
        <f>M32/L32</f>
        <v>0.2245670578745384</v>
      </c>
    </row>
    <row r="34" spans="3:12" x14ac:dyDescent="0.4">
      <c r="C34" s="1" t="s">
        <v>44</v>
      </c>
      <c r="L34" s="3"/>
    </row>
    <row r="35" spans="3:12" x14ac:dyDescent="0.4">
      <c r="L35" s="3"/>
    </row>
    <row r="36" spans="3:12" x14ac:dyDescent="0.4">
      <c r="L36" s="3"/>
    </row>
    <row r="37" spans="3:12" x14ac:dyDescent="0.4">
      <c r="L37" s="3"/>
    </row>
    <row r="38" spans="3:12" x14ac:dyDescent="0.4">
      <c r="L38" s="3"/>
    </row>
    <row r="39" spans="3:12" x14ac:dyDescent="0.4">
      <c r="L39" s="3"/>
    </row>
    <row r="40" spans="3:12" x14ac:dyDescent="0.4">
      <c r="L40" s="3"/>
    </row>
    <row r="41" spans="3:12" x14ac:dyDescent="0.4">
      <c r="L41" s="3"/>
    </row>
    <row r="45" spans="3:12" x14ac:dyDescent="0.4">
      <c r="L45" s="4"/>
    </row>
  </sheetData>
  <mergeCells count="3">
    <mergeCell ref="C2:N2"/>
    <mergeCell ref="C3:N3"/>
    <mergeCell ref="C4:N4"/>
  </mergeCells>
  <phoneticPr fontId="0" type="noConversion"/>
  <printOptions horizontalCentered="1" verticalCentered="1"/>
  <pageMargins left="0.25" right="0.25" top="0.75" bottom="0.75" header="0.3" footer="0.3"/>
  <pageSetup scale="79" orientation="landscape" r:id="rId1"/>
  <headerFooter alignWithMargins="0">
    <oddHeader>&amp;R2021 Exhibit D
Spend by Cost Category
EEP-2018-0002</oddHeader>
    <oddFooter>&amp;CPage &amp;P of 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S34"/>
  <sheetViews>
    <sheetView view="pageLayout" topLeftCell="C1" zoomScale="90" zoomScaleNormal="100" zoomScalePageLayoutView="90" workbookViewId="0">
      <selection activeCell="C2" sqref="C2:N2"/>
    </sheetView>
  </sheetViews>
  <sheetFormatPr defaultColWidth="9.1328125" defaultRowHeight="13.15" outlineLevelCol="1" x14ac:dyDescent="0.4"/>
  <cols>
    <col min="1" max="1" customWidth="true" hidden="true" style="1" width="14.59765625" outlineLevel="1" collapsed="false"/>
    <col min="2" max="2" customWidth="true" hidden="true" style="1" width="18.3984375" outlineLevel="1" collapsed="false"/>
    <col min="3" max="3" customWidth="true" style="1" width="31.73046875" collapsed="true"/>
    <col min="4" max="13" customWidth="true" style="1" width="12.86328125" collapsed="false"/>
    <col min="14" max="14" customWidth="true" style="1" width="12.73046875" collapsed="false"/>
    <col min="15" max="15" customWidth="true" style="1" width="11.86328125" collapsed="false"/>
    <col min="16" max="16" customWidth="true" style="1" width="11.73046875" collapsed="false"/>
    <col min="17" max="17" customWidth="true" style="1" width="12.86328125" collapsed="false"/>
    <col min="18" max="18" style="1" width="9.1328125" collapsed="false"/>
    <col min="19" max="19" bestFit="true" customWidth="true" style="1" width="12.86328125" collapsed="false"/>
    <col min="20" max="16384" style="1" width="9.1328125" collapsed="false"/>
  </cols>
  <sheetData>
    <row r="2" spans="1:19" ht="15.75" x14ac:dyDescent="0.5">
      <c r="C2" s="37" t="s">
        <v>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9" ht="15.75" x14ac:dyDescent="0.5">
      <c r="C3" s="37" t="str">
        <f>Total!C3</f>
        <v>EEP-2018-0002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9" ht="15.75" x14ac:dyDescent="0.5">
      <c r="C4" s="37" t="s">
        <v>37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6" spans="1:19" x14ac:dyDescent="0.4">
      <c r="M6" s="2"/>
    </row>
    <row r="7" spans="1:19" x14ac:dyDescent="0.4">
      <c r="C7" s="13"/>
      <c r="D7" s="14"/>
      <c r="E7" s="15"/>
      <c r="F7" s="15"/>
      <c r="G7" s="15"/>
      <c r="H7" s="15"/>
      <c r="I7" s="15"/>
      <c r="J7" s="15"/>
      <c r="K7" s="15"/>
      <c r="L7" s="15"/>
      <c r="M7" s="15" t="s">
        <v>20</v>
      </c>
      <c r="N7" s="16" t="s">
        <v>39</v>
      </c>
    </row>
    <row r="8" spans="1:19" x14ac:dyDescent="0.4">
      <c r="C8" s="17"/>
      <c r="D8" s="18" t="s">
        <v>8</v>
      </c>
      <c r="E8" s="19"/>
      <c r="F8" s="19" t="s">
        <v>11</v>
      </c>
      <c r="G8" s="19" t="s">
        <v>13</v>
      </c>
      <c r="H8" s="19" t="s">
        <v>17</v>
      </c>
      <c r="I8" s="19"/>
      <c r="J8" s="19"/>
      <c r="K8" s="19"/>
      <c r="L8" s="19"/>
      <c r="M8" s="19" t="s">
        <v>22</v>
      </c>
      <c r="N8" s="20" t="s">
        <v>40</v>
      </c>
      <c r="O8" s="2"/>
    </row>
    <row r="9" spans="1:19" x14ac:dyDescent="0.4">
      <c r="A9" s="1" t="s">
        <v>25</v>
      </c>
      <c r="B9" s="1" t="s">
        <v>26</v>
      </c>
      <c r="C9" s="21" t="s">
        <v>41</v>
      </c>
      <c r="D9" s="22" t="s">
        <v>9</v>
      </c>
      <c r="E9" s="23" t="s">
        <v>10</v>
      </c>
      <c r="F9" s="23" t="s">
        <v>12</v>
      </c>
      <c r="G9" s="23" t="s">
        <v>14</v>
      </c>
      <c r="H9" s="23" t="s">
        <v>18</v>
      </c>
      <c r="I9" s="23" t="s">
        <v>15</v>
      </c>
      <c r="J9" s="23" t="s">
        <v>16</v>
      </c>
      <c r="K9" s="23" t="s">
        <v>19</v>
      </c>
      <c r="L9" s="23" t="s">
        <v>20</v>
      </c>
      <c r="M9" s="23" t="s">
        <v>21</v>
      </c>
      <c r="N9" s="24" t="s">
        <v>42</v>
      </c>
    </row>
    <row r="10" spans="1:19" x14ac:dyDescent="0.4">
      <c r="A10" s="1">
        <v>17802</v>
      </c>
      <c r="C10" s="1" t="s">
        <v>3</v>
      </c>
      <c r="D10" s="3">
        <v>9267.7845881762696</v>
      </c>
      <c r="E10" s="3">
        <v>446281.23040684179</v>
      </c>
      <c r="F10" s="3">
        <v>919.90351961593933</v>
      </c>
      <c r="G10" s="3">
        <v>1857688.13</v>
      </c>
      <c r="H10" s="3">
        <v>5461.096617739353</v>
      </c>
      <c r="I10" s="3">
        <v>22671.996355811156</v>
      </c>
      <c r="J10" s="3">
        <v>0</v>
      </c>
      <c r="K10" s="3">
        <v>0</v>
      </c>
      <c r="L10" s="3">
        <f t="shared" ref="L10:L22" si="0">SUM(D10:K10)</f>
        <v>2342290.1414881842</v>
      </c>
      <c r="M10" s="3">
        <f t="shared" ref="M10:M22" si="1">L10-G10</f>
        <v>484602.01148818433</v>
      </c>
      <c r="N10" s="33">
        <f>M10/L10</f>
        <v>0.2068923925796359</v>
      </c>
      <c r="O10" s="5"/>
      <c r="Q10" s="6"/>
      <c r="R10" s="7"/>
      <c r="S10" s="6"/>
    </row>
    <row r="11" spans="1:19" x14ac:dyDescent="0.4">
      <c r="A11" s="1">
        <v>17808</v>
      </c>
      <c r="C11" s="1" t="s">
        <v>35</v>
      </c>
      <c r="D11" s="3">
        <v>3765.0473724027675</v>
      </c>
      <c r="E11" s="3">
        <v>60040.182892334829</v>
      </c>
      <c r="F11" s="3">
        <v>9315.3417858579396</v>
      </c>
      <c r="G11" s="3">
        <v>866587.76</v>
      </c>
      <c r="H11" s="3">
        <v>2982.1855863198957</v>
      </c>
      <c r="I11" s="3">
        <v>8867.3502343297096</v>
      </c>
      <c r="J11" s="3">
        <v>0</v>
      </c>
      <c r="K11" s="3">
        <v>0</v>
      </c>
      <c r="L11" s="3">
        <f t="shared" si="0"/>
        <v>951557.86787124514</v>
      </c>
      <c r="M11" s="3">
        <f t="shared" si="1"/>
        <v>84970.107871245127</v>
      </c>
      <c r="N11" s="34">
        <f t="shared" ref="N11:N22" si="2">M11/L11</f>
        <v>8.9295786142080849E-2</v>
      </c>
      <c r="O11" s="5"/>
      <c r="Q11" s="6"/>
      <c r="R11" s="7"/>
      <c r="S11" s="6"/>
    </row>
    <row r="12" spans="1:19" x14ac:dyDescent="0.4">
      <c r="A12" s="1">
        <v>17860</v>
      </c>
      <c r="C12" s="1" t="s">
        <v>31</v>
      </c>
      <c r="D12" s="3">
        <v>3622.9839598833687</v>
      </c>
      <c r="E12" s="3">
        <v>35310.231607134971</v>
      </c>
      <c r="F12" s="3">
        <v>359.61082872607386</v>
      </c>
      <c r="G12" s="3">
        <v>562238.74</v>
      </c>
      <c r="H12" s="3">
        <v>114797.35111894623</v>
      </c>
      <c r="I12" s="3">
        <v>199324.60585604879</v>
      </c>
      <c r="J12" s="3">
        <v>0</v>
      </c>
      <c r="K12" s="3">
        <v>0</v>
      </c>
      <c r="L12" s="3">
        <f t="shared" si="0"/>
        <v>915653.52337073942</v>
      </c>
      <c r="M12" s="3">
        <f t="shared" si="1"/>
        <v>353414.78337073943</v>
      </c>
      <c r="N12" s="34">
        <f t="shared" si="2"/>
        <v>0.38596999230640772</v>
      </c>
      <c r="O12" s="5"/>
      <c r="Q12" s="6"/>
      <c r="R12" s="7"/>
      <c r="S12" s="6"/>
    </row>
    <row r="13" spans="1:19" x14ac:dyDescent="0.4">
      <c r="A13" s="1">
        <v>17857</v>
      </c>
      <c r="C13" s="1" t="s">
        <v>32</v>
      </c>
      <c r="D13" s="3">
        <v>2728.0127917493601</v>
      </c>
      <c r="E13" s="3">
        <v>61298.956711604049</v>
      </c>
      <c r="F13" s="3">
        <v>910.05484574461684</v>
      </c>
      <c r="G13" s="3">
        <v>419103</v>
      </c>
      <c r="H13" s="3">
        <v>76397.532791554302</v>
      </c>
      <c r="I13" s="3">
        <v>5271.715383428108</v>
      </c>
      <c r="J13" s="3">
        <v>0</v>
      </c>
      <c r="K13" s="3">
        <v>0</v>
      </c>
      <c r="L13" s="3">
        <f t="shared" si="0"/>
        <v>565709.27252408047</v>
      </c>
      <c r="M13" s="3">
        <f t="shared" si="1"/>
        <v>146606.27252408047</v>
      </c>
      <c r="N13" s="34">
        <f t="shared" si="2"/>
        <v>0.25915479848854678</v>
      </c>
      <c r="O13" s="5"/>
      <c r="Q13" s="6"/>
      <c r="R13" s="7"/>
      <c r="S13" s="6"/>
    </row>
    <row r="14" spans="1:19" x14ac:dyDescent="0.4">
      <c r="A14" s="1">
        <v>17839</v>
      </c>
      <c r="C14" s="1" t="s">
        <v>33</v>
      </c>
      <c r="D14" s="3">
        <v>1641.4453446268099</v>
      </c>
      <c r="E14" s="3">
        <v>36604.838593873843</v>
      </c>
      <c r="F14" s="3">
        <v>31264.386314640997</v>
      </c>
      <c r="G14" s="3">
        <v>375207.56</v>
      </c>
      <c r="H14" s="3">
        <v>23046.852976817772</v>
      </c>
      <c r="I14" s="3">
        <v>58681.475291551214</v>
      </c>
      <c r="J14" s="3">
        <v>0</v>
      </c>
      <c r="K14" s="3">
        <v>0</v>
      </c>
      <c r="L14" s="3">
        <f t="shared" si="0"/>
        <v>526446.55852151068</v>
      </c>
      <c r="M14" s="3">
        <f t="shared" si="1"/>
        <v>151238.99852151069</v>
      </c>
      <c r="N14" s="34">
        <f t="shared" si="2"/>
        <v>0.28728271858449433</v>
      </c>
      <c r="O14" s="5"/>
      <c r="Q14" s="8"/>
      <c r="S14" s="8"/>
    </row>
    <row r="15" spans="1:19" x14ac:dyDescent="0.4">
      <c r="A15" s="1">
        <v>17849</v>
      </c>
      <c r="C15" s="1" t="s">
        <v>23</v>
      </c>
      <c r="D15" s="3">
        <v>323.63077673287387</v>
      </c>
      <c r="E15" s="3">
        <v>15981.348485458991</v>
      </c>
      <c r="F15" s="3">
        <v>54663.633004990043</v>
      </c>
      <c r="G15" s="3">
        <v>0</v>
      </c>
      <c r="H15" s="3">
        <v>6189.8859618091537</v>
      </c>
      <c r="I15" s="3">
        <v>4634.2075262408043</v>
      </c>
      <c r="J15" s="3">
        <v>0</v>
      </c>
      <c r="K15" s="3">
        <v>0</v>
      </c>
      <c r="L15" s="3">
        <f t="shared" si="0"/>
        <v>81792.705755231858</v>
      </c>
      <c r="M15" s="3">
        <f t="shared" si="1"/>
        <v>81792.705755231858</v>
      </c>
      <c r="N15" s="34">
        <f t="shared" si="2"/>
        <v>1</v>
      </c>
      <c r="O15" s="5"/>
      <c r="Q15" s="6"/>
      <c r="R15" s="7"/>
      <c r="S15" s="6"/>
    </row>
    <row r="16" spans="1:19" x14ac:dyDescent="0.4">
      <c r="A16" s="1">
        <v>17805</v>
      </c>
      <c r="C16" s="1" t="s">
        <v>5</v>
      </c>
      <c r="D16" s="3">
        <v>8938.3834968808151</v>
      </c>
      <c r="E16" s="3">
        <v>675395.14097513934</v>
      </c>
      <c r="F16" s="3">
        <v>7913.0031219257453</v>
      </c>
      <c r="G16" s="3">
        <v>1922346.27</v>
      </c>
      <c r="H16" s="3">
        <v>7498.4999588476376</v>
      </c>
      <c r="I16" s="3">
        <v>25721.947985214712</v>
      </c>
      <c r="J16" s="3">
        <v>0</v>
      </c>
      <c r="K16" s="3">
        <v>0</v>
      </c>
      <c r="L16" s="3">
        <f t="shared" si="0"/>
        <v>2647813.2455380079</v>
      </c>
      <c r="M16" s="3">
        <f t="shared" si="1"/>
        <v>725466.97553800792</v>
      </c>
      <c r="N16" s="34">
        <f t="shared" si="2"/>
        <v>0.27398721445348789</v>
      </c>
      <c r="O16" s="5"/>
      <c r="Q16" s="6"/>
      <c r="R16" s="7"/>
      <c r="S16" s="6"/>
    </row>
    <row r="17" spans="1:19" x14ac:dyDescent="0.4">
      <c r="A17" s="1">
        <v>17817</v>
      </c>
      <c r="C17" s="1" t="s">
        <v>30</v>
      </c>
      <c r="D17" s="3">
        <v>19512.356636814806</v>
      </c>
      <c r="E17" s="3">
        <v>947241.26207765553</v>
      </c>
      <c r="F17" s="3">
        <v>2272.0357195734459</v>
      </c>
      <c r="G17" s="3">
        <v>4408275.6100000003</v>
      </c>
      <c r="H17" s="3">
        <v>149058.1792727217</v>
      </c>
      <c r="I17" s="3">
        <v>253776.0788186634</v>
      </c>
      <c r="J17" s="3">
        <v>0</v>
      </c>
      <c r="K17" s="3">
        <v>0</v>
      </c>
      <c r="L17" s="3">
        <f t="shared" si="0"/>
        <v>5780135.5225254288</v>
      </c>
      <c r="M17" s="3">
        <f t="shared" si="1"/>
        <v>1371859.9125254285</v>
      </c>
      <c r="N17" s="34">
        <f t="shared" si="2"/>
        <v>0.2373404407525106</v>
      </c>
      <c r="O17" s="5"/>
      <c r="Q17" s="8"/>
      <c r="S17" s="8"/>
    </row>
    <row r="18" spans="1:19" x14ac:dyDescent="0.4">
      <c r="A18" s="1">
        <v>17804</v>
      </c>
      <c r="C18" s="1" t="s">
        <v>4</v>
      </c>
      <c r="D18" s="3">
        <v>17829.802558084899</v>
      </c>
      <c r="E18" s="3">
        <v>408128.80935839331</v>
      </c>
      <c r="F18" s="3">
        <v>31253.127664253789</v>
      </c>
      <c r="G18" s="3">
        <v>4460468.53</v>
      </c>
      <c r="H18" s="3">
        <v>400104.1217760478</v>
      </c>
      <c r="I18" s="3">
        <v>49261.96872324626</v>
      </c>
      <c r="J18" s="3">
        <v>0</v>
      </c>
      <c r="K18" s="3">
        <v>0</v>
      </c>
      <c r="L18" s="3">
        <f t="shared" si="0"/>
        <v>5367046.3600800261</v>
      </c>
      <c r="M18" s="3">
        <f t="shared" si="1"/>
        <v>906577.83008002583</v>
      </c>
      <c r="N18" s="34">
        <f t="shared" si="2"/>
        <v>0.16891559514431104</v>
      </c>
      <c r="O18" s="5"/>
      <c r="Q18" s="8"/>
      <c r="S18" s="8"/>
    </row>
    <row r="19" spans="1:19" x14ac:dyDescent="0.4">
      <c r="A19" s="1">
        <v>17813</v>
      </c>
      <c r="C19" s="1" t="s">
        <v>34</v>
      </c>
      <c r="D19" s="3">
        <v>1695.7595819575988</v>
      </c>
      <c r="E19" s="3">
        <v>201601.65293425988</v>
      </c>
      <c r="F19" s="3">
        <v>1501.6253418440258</v>
      </c>
      <c r="G19" s="3">
        <v>271809.78999999998</v>
      </c>
      <c r="H19" s="3">
        <v>31822.038420320878</v>
      </c>
      <c r="I19" s="3">
        <v>35435.427487505367</v>
      </c>
      <c r="J19" s="3">
        <v>0</v>
      </c>
      <c r="K19" s="3">
        <v>0</v>
      </c>
      <c r="L19" s="3">
        <f t="shared" si="0"/>
        <v>543866.29376588773</v>
      </c>
      <c r="M19" s="3">
        <f t="shared" si="1"/>
        <v>272056.50376588776</v>
      </c>
      <c r="N19" s="34">
        <f t="shared" si="2"/>
        <v>0.50022681472332053</v>
      </c>
      <c r="O19" s="5"/>
      <c r="Q19" s="8"/>
      <c r="S19" s="8"/>
    </row>
    <row r="20" spans="1:19" x14ac:dyDescent="0.4">
      <c r="A20" s="1">
        <v>17848</v>
      </c>
      <c r="C20" s="1" t="s">
        <v>24</v>
      </c>
      <c r="D20" s="3">
        <v>865.74289269042708</v>
      </c>
      <c r="E20" s="3">
        <v>135129.87595730359</v>
      </c>
      <c r="F20" s="3">
        <v>43611.347852827384</v>
      </c>
      <c r="G20" s="3">
        <v>0</v>
      </c>
      <c r="H20" s="3">
        <v>14275.105518875303</v>
      </c>
      <c r="I20" s="3">
        <v>57626.506337306557</v>
      </c>
      <c r="J20" s="3">
        <v>0</v>
      </c>
      <c r="K20" s="3">
        <v>4950</v>
      </c>
      <c r="L20" s="3">
        <f t="shared" si="0"/>
        <v>256458.57855900328</v>
      </c>
      <c r="M20" s="3">
        <f t="shared" si="1"/>
        <v>256458.57855900328</v>
      </c>
      <c r="N20" s="34">
        <f t="shared" si="2"/>
        <v>1</v>
      </c>
      <c r="O20" s="5"/>
      <c r="Q20" s="8"/>
      <c r="S20" s="8"/>
    </row>
    <row r="21" spans="1:19" x14ac:dyDescent="0.4">
      <c r="A21" s="1">
        <v>17838</v>
      </c>
      <c r="C21" s="1" t="s">
        <v>0</v>
      </c>
      <c r="D21" s="3">
        <v>0</v>
      </c>
      <c r="E21" s="3">
        <v>8975.67</v>
      </c>
      <c r="F21" s="3">
        <v>3385.61</v>
      </c>
      <c r="G21" s="3">
        <v>76150</v>
      </c>
      <c r="H21" s="3">
        <v>22943.34</v>
      </c>
      <c r="I21" s="3">
        <v>0</v>
      </c>
      <c r="J21" s="3">
        <v>0</v>
      </c>
      <c r="K21" s="3">
        <v>0</v>
      </c>
      <c r="L21" s="3">
        <f t="shared" si="0"/>
        <v>111454.62</v>
      </c>
      <c r="M21" s="3">
        <f t="shared" si="1"/>
        <v>35304.619999999995</v>
      </c>
      <c r="N21" s="34">
        <f t="shared" si="2"/>
        <v>0.31676228405785239</v>
      </c>
      <c r="O21" s="5"/>
      <c r="P21" s="4"/>
      <c r="Q21" s="8"/>
      <c r="S21" s="9"/>
    </row>
    <row r="22" spans="1:19" x14ac:dyDescent="0.4">
      <c r="A22" s="1">
        <v>17842</v>
      </c>
      <c r="C22" s="1" t="s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1798181.55</v>
      </c>
      <c r="L22" s="3">
        <f t="shared" si="0"/>
        <v>1798181.55</v>
      </c>
      <c r="M22" s="3">
        <f t="shared" si="1"/>
        <v>1798181.55</v>
      </c>
      <c r="N22" s="34">
        <f t="shared" si="2"/>
        <v>1</v>
      </c>
      <c r="O22" s="5"/>
      <c r="Q22" s="9"/>
    </row>
    <row r="23" spans="1:19" x14ac:dyDescent="0.4">
      <c r="C23" s="25" t="s">
        <v>43</v>
      </c>
      <c r="D23" s="31">
        <f>SUM(D10:D22)</f>
        <v>70190.95</v>
      </c>
      <c r="E23" s="31">
        <f t="shared" ref="E23:K23" si="3">SUM(E10:E22)</f>
        <v>3031989.2</v>
      </c>
      <c r="F23" s="31">
        <f t="shared" si="3"/>
        <v>187369.68</v>
      </c>
      <c r="G23" s="31">
        <f t="shared" si="3"/>
        <v>15219875.390000001</v>
      </c>
      <c r="H23" s="31">
        <f t="shared" si="3"/>
        <v>854576.19000000006</v>
      </c>
      <c r="I23" s="31">
        <f t="shared" si="3"/>
        <v>721273.27999934612</v>
      </c>
      <c r="J23" s="31">
        <f t="shared" si="3"/>
        <v>0</v>
      </c>
      <c r="K23" s="31">
        <f t="shared" si="3"/>
        <v>1803131.55</v>
      </c>
      <c r="L23" s="31">
        <f>SUM(L10:L21)</f>
        <v>20090224.689999346</v>
      </c>
      <c r="M23" s="31">
        <f>SUM(M10:M21)</f>
        <v>4870349.2999993451</v>
      </c>
      <c r="N23" s="32">
        <f>M23/L23</f>
        <v>0.24242383423535038</v>
      </c>
    </row>
    <row r="25" spans="1:19" x14ac:dyDescent="0.4">
      <c r="C25" s="13"/>
      <c r="D25" s="14"/>
      <c r="E25" s="15"/>
      <c r="F25" s="15"/>
      <c r="G25" s="15"/>
      <c r="H25" s="15"/>
      <c r="I25" s="15"/>
      <c r="J25" s="15"/>
      <c r="K25" s="15"/>
      <c r="L25" s="15"/>
      <c r="M25" s="15" t="s">
        <v>20</v>
      </c>
      <c r="N25" s="16" t="s">
        <v>39</v>
      </c>
    </row>
    <row r="26" spans="1:19" x14ac:dyDescent="0.4">
      <c r="C26" s="17"/>
      <c r="D26" s="18" t="s">
        <v>8</v>
      </c>
      <c r="E26" s="19"/>
      <c r="F26" s="19" t="s">
        <v>11</v>
      </c>
      <c r="G26" s="19" t="s">
        <v>13</v>
      </c>
      <c r="H26" s="19" t="s">
        <v>17</v>
      </c>
      <c r="I26" s="19"/>
      <c r="J26" s="19"/>
      <c r="K26" s="19"/>
      <c r="L26" s="19"/>
      <c r="M26" s="19" t="s">
        <v>22</v>
      </c>
      <c r="N26" s="20" t="s">
        <v>40</v>
      </c>
    </row>
    <row r="27" spans="1:19" x14ac:dyDescent="0.4">
      <c r="C27" s="21" t="s">
        <v>45</v>
      </c>
      <c r="D27" s="22" t="s">
        <v>9</v>
      </c>
      <c r="E27" s="23" t="s">
        <v>10</v>
      </c>
      <c r="F27" s="23" t="s">
        <v>12</v>
      </c>
      <c r="G27" s="23" t="s">
        <v>14</v>
      </c>
      <c r="H27" s="23" t="s">
        <v>18</v>
      </c>
      <c r="I27" s="23" t="s">
        <v>15</v>
      </c>
      <c r="J27" s="23" t="s">
        <v>16</v>
      </c>
      <c r="K27" s="23" t="s">
        <v>19</v>
      </c>
      <c r="L27" s="23" t="s">
        <v>20</v>
      </c>
      <c r="M27" s="23" t="s">
        <v>21</v>
      </c>
      <c r="N27" s="24" t="s">
        <v>42</v>
      </c>
    </row>
    <row r="28" spans="1:19" x14ac:dyDescent="0.4">
      <c r="A28" s="1">
        <v>17831</v>
      </c>
      <c r="C28" s="1" t="s">
        <v>2</v>
      </c>
      <c r="D28" s="3">
        <v>0</v>
      </c>
      <c r="E28" s="3">
        <v>923008.39</v>
      </c>
      <c r="F28" s="3">
        <v>8900.84</v>
      </c>
      <c r="G28" s="3">
        <v>1306275.3899999999</v>
      </c>
      <c r="H28" s="3">
        <v>344825.25</v>
      </c>
      <c r="I28" s="3">
        <v>425652.65000065393</v>
      </c>
      <c r="J28" s="3">
        <v>27205</v>
      </c>
      <c r="K28" s="3">
        <v>0</v>
      </c>
      <c r="L28" s="3">
        <f>SUM(D28:K28)</f>
        <v>3035867.5200006543</v>
      </c>
      <c r="M28" s="3">
        <f>L28-G28</f>
        <v>1729592.1300006544</v>
      </c>
      <c r="N28" s="35">
        <f t="shared" ref="N28:N29" si="4">M28/L28</f>
        <v>0.56971923794628609</v>
      </c>
      <c r="O28" s="5"/>
      <c r="Q28" s="6"/>
      <c r="R28" s="7"/>
      <c r="S28" s="6"/>
    </row>
    <row r="29" spans="1:19" x14ac:dyDescent="0.4">
      <c r="A29" s="1">
        <v>17836</v>
      </c>
      <c r="C29" s="1" t="s">
        <v>6</v>
      </c>
      <c r="D29" s="3">
        <v>1110.68</v>
      </c>
      <c r="E29" s="3">
        <v>261926.56</v>
      </c>
      <c r="F29" s="3">
        <v>0</v>
      </c>
      <c r="G29" s="3">
        <v>7048830</v>
      </c>
      <c r="H29" s="3">
        <v>53957.54</v>
      </c>
      <c r="I29" s="3">
        <v>23147.52</v>
      </c>
      <c r="J29" s="3">
        <v>0</v>
      </c>
      <c r="K29" s="3">
        <v>4950</v>
      </c>
      <c r="L29" s="3">
        <f>SUM(D29:K29)</f>
        <v>7393922.2999999998</v>
      </c>
      <c r="M29" s="3">
        <f>L29-G29</f>
        <v>345092.29999999981</v>
      </c>
      <c r="N29" s="36">
        <f t="shared" si="4"/>
        <v>4.667242716359081E-2</v>
      </c>
      <c r="O29" s="5"/>
      <c r="Q29" s="8"/>
      <c r="S29" s="8"/>
    </row>
    <row r="30" spans="1:19" x14ac:dyDescent="0.4">
      <c r="C30" s="29" t="s">
        <v>46</v>
      </c>
      <c r="D30" s="30">
        <f t="shared" ref="D30:M30" si="5">SUM(D28:D29)</f>
        <v>1110.68</v>
      </c>
      <c r="E30" s="31">
        <f t="shared" si="5"/>
        <v>1184934.95</v>
      </c>
      <c r="F30" s="31">
        <f t="shared" si="5"/>
        <v>8900.84</v>
      </c>
      <c r="G30" s="31">
        <f t="shared" si="5"/>
        <v>8355105.3899999997</v>
      </c>
      <c r="H30" s="31">
        <f t="shared" si="5"/>
        <v>398782.79</v>
      </c>
      <c r="I30" s="31">
        <f t="shared" si="5"/>
        <v>448800.17000065395</v>
      </c>
      <c r="J30" s="31">
        <f t="shared" si="5"/>
        <v>27205</v>
      </c>
      <c r="K30" s="31">
        <f t="shared" si="5"/>
        <v>4950</v>
      </c>
      <c r="L30" s="31">
        <f t="shared" si="5"/>
        <v>10429789.820000654</v>
      </c>
      <c r="M30" s="31">
        <f t="shared" si="5"/>
        <v>2074684.4300006542</v>
      </c>
      <c r="N30" s="32">
        <f>M30/L30</f>
        <v>0.19891910247530992</v>
      </c>
    </row>
    <row r="31" spans="1:19" x14ac:dyDescent="0.4">
      <c r="D31" s="4"/>
      <c r="L31" s="3"/>
    </row>
    <row r="32" spans="1:19" x14ac:dyDescent="0.4">
      <c r="C32" s="25" t="s">
        <v>47</v>
      </c>
      <c r="D32" s="31">
        <f>SUM(D23,D30)</f>
        <v>71301.62999999999</v>
      </c>
      <c r="E32" s="31">
        <f>SUM(E23,E30)</f>
        <v>4216924.1500000004</v>
      </c>
      <c r="F32" s="31">
        <f t="shared" ref="F32:M32" si="6">SUM(F23,F30)</f>
        <v>196270.52</v>
      </c>
      <c r="G32" s="31">
        <f t="shared" si="6"/>
        <v>23574980.780000001</v>
      </c>
      <c r="H32" s="31">
        <f t="shared" si="6"/>
        <v>1253358.98</v>
      </c>
      <c r="I32" s="31">
        <f t="shared" si="6"/>
        <v>1170073.4500000002</v>
      </c>
      <c r="J32" s="31">
        <f t="shared" si="6"/>
        <v>27205</v>
      </c>
      <c r="K32" s="31">
        <f t="shared" si="6"/>
        <v>1808081.55</v>
      </c>
      <c r="L32" s="31">
        <f t="shared" si="6"/>
        <v>30520014.509999998</v>
      </c>
      <c r="M32" s="31">
        <f t="shared" si="6"/>
        <v>6945033.7299999995</v>
      </c>
      <c r="N32" s="32">
        <f>M32/L32</f>
        <v>0.22755669817012811</v>
      </c>
    </row>
    <row r="34" spans="3:3" x14ac:dyDescent="0.4">
      <c r="C34" s="1" t="s">
        <v>44</v>
      </c>
    </row>
  </sheetData>
  <mergeCells count="3">
    <mergeCell ref="C2:N2"/>
    <mergeCell ref="C3:N3"/>
    <mergeCell ref="C4:N4"/>
  </mergeCells>
  <phoneticPr fontId="0" type="noConversion"/>
  <printOptions horizontalCentered="1" verticalCentered="1"/>
  <pageMargins left="0.25" right="0.25" top="0.75" bottom="0.75" header="0.3" footer="0.3"/>
  <pageSetup scale="78" orientation="landscape" r:id="rId1"/>
  <headerFooter alignWithMargins="0">
    <oddHeader>&amp;R2021 Exhibit D
Spend by Cost Category
EEP-2018-0002</oddHeader>
    <oddFooter>&amp;CPage &amp;P of &amp;N&amp;R&amp;F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S44"/>
  <sheetViews>
    <sheetView view="pageLayout" topLeftCell="C1" zoomScale="90" zoomScaleNormal="100" zoomScalePageLayoutView="90" workbookViewId="0">
      <selection activeCell="C2" sqref="C2:N2"/>
    </sheetView>
  </sheetViews>
  <sheetFormatPr defaultColWidth="9.1328125" defaultRowHeight="13.15" outlineLevelCol="1" x14ac:dyDescent="0.4"/>
  <cols>
    <col min="1" max="1" customWidth="true" hidden="true" style="1" width="10.86328125" outlineLevel="1" collapsed="false"/>
    <col min="2" max="2" customWidth="true" hidden="true" style="1" width="21.3984375" outlineLevel="1" collapsed="false"/>
    <col min="3" max="3" customWidth="true" style="1" width="31.73046875" collapsed="true"/>
    <col min="4" max="13" customWidth="true" style="1" width="12.86328125" collapsed="false"/>
    <col min="14" max="14" customWidth="true" style="1" width="12.73046875" collapsed="false"/>
    <col min="15" max="15" customWidth="true" style="1" width="11.86328125" collapsed="false"/>
    <col min="16" max="16" customWidth="true" style="1" width="11.73046875" collapsed="false"/>
    <col min="17" max="17" customWidth="true" style="1" width="12.86328125" collapsed="false"/>
    <col min="18" max="18" style="1" width="9.1328125" collapsed="false"/>
    <col min="19" max="19" bestFit="true" customWidth="true" style="1" width="12.86328125" collapsed="false"/>
    <col min="20" max="16384" style="1" width="9.1328125" collapsed="false"/>
  </cols>
  <sheetData>
    <row r="2" spans="1:19" ht="15.75" x14ac:dyDescent="0.5">
      <c r="C2" s="37" t="s">
        <v>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9" ht="15.75" x14ac:dyDescent="0.5">
      <c r="C3" s="37" t="str">
        <f>Total!C3</f>
        <v>EEP-2018-0002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9" ht="15.75" x14ac:dyDescent="0.5">
      <c r="C4" s="37" t="s">
        <v>38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6" spans="1:19" x14ac:dyDescent="0.4">
      <c r="M6" s="2"/>
    </row>
    <row r="7" spans="1:19" x14ac:dyDescent="0.4">
      <c r="C7" s="13"/>
      <c r="D7" s="14"/>
      <c r="E7" s="15"/>
      <c r="F7" s="15"/>
      <c r="G7" s="15"/>
      <c r="H7" s="15"/>
      <c r="I7" s="15"/>
      <c r="J7" s="15"/>
      <c r="K7" s="15"/>
      <c r="L7" s="15"/>
      <c r="M7" s="15" t="s">
        <v>20</v>
      </c>
      <c r="N7" s="16" t="s">
        <v>39</v>
      </c>
    </row>
    <row r="8" spans="1:19" x14ac:dyDescent="0.4">
      <c r="C8" s="17"/>
      <c r="D8" s="18" t="s">
        <v>8</v>
      </c>
      <c r="E8" s="19"/>
      <c r="F8" s="19" t="s">
        <v>11</v>
      </c>
      <c r="G8" s="19" t="s">
        <v>13</v>
      </c>
      <c r="H8" s="19" t="s">
        <v>17</v>
      </c>
      <c r="I8" s="19"/>
      <c r="J8" s="19"/>
      <c r="K8" s="19"/>
      <c r="L8" s="19"/>
      <c r="M8" s="19" t="s">
        <v>22</v>
      </c>
      <c r="N8" s="20" t="s">
        <v>40</v>
      </c>
    </row>
    <row r="9" spans="1:19" x14ac:dyDescent="0.4">
      <c r="A9" s="1" t="s">
        <v>25</v>
      </c>
      <c r="B9" s="1" t="s">
        <v>26</v>
      </c>
      <c r="C9" s="21" t="s">
        <v>41</v>
      </c>
      <c r="D9" s="22" t="s">
        <v>9</v>
      </c>
      <c r="E9" s="23" t="s">
        <v>10</v>
      </c>
      <c r="F9" s="23" t="s">
        <v>12</v>
      </c>
      <c r="G9" s="23" t="s">
        <v>14</v>
      </c>
      <c r="H9" s="23" t="s">
        <v>18</v>
      </c>
      <c r="I9" s="23" t="s">
        <v>15</v>
      </c>
      <c r="J9" s="23" t="s">
        <v>16</v>
      </c>
      <c r="K9" s="23" t="s">
        <v>19</v>
      </c>
      <c r="L9" s="23" t="s">
        <v>20</v>
      </c>
      <c r="M9" s="23" t="s">
        <v>21</v>
      </c>
      <c r="N9" s="24" t="s">
        <v>42</v>
      </c>
      <c r="O9" s="2"/>
    </row>
    <row r="10" spans="1:19" x14ac:dyDescent="0.4">
      <c r="A10" s="1">
        <v>98856</v>
      </c>
      <c r="C10" s="1" t="s">
        <v>3</v>
      </c>
      <c r="D10" s="10">
        <v>7445.3758528257749</v>
      </c>
      <c r="E10" s="10">
        <v>276007.8667530638</v>
      </c>
      <c r="F10" s="10">
        <v>691.53210485320244</v>
      </c>
      <c r="G10" s="10">
        <v>2083640.26</v>
      </c>
      <c r="H10" s="10">
        <v>3213.8124243998564</v>
      </c>
      <c r="I10" s="10">
        <v>16072.477763671444</v>
      </c>
      <c r="J10" s="10">
        <v>0</v>
      </c>
      <c r="K10" s="10">
        <v>0</v>
      </c>
      <c r="L10" s="10">
        <f>SUM(D10:K10)</f>
        <v>2387071.3248988139</v>
      </c>
      <c r="M10" s="10">
        <f>L10-G10</f>
        <v>303431.06489881384</v>
      </c>
      <c r="N10" s="34">
        <f>IFERROR((M10/L10),0)</f>
        <v>0.12711436886439748</v>
      </c>
      <c r="Q10" s="6"/>
      <c r="R10" s="7"/>
      <c r="S10" s="6"/>
    </row>
    <row r="11" spans="1:19" x14ac:dyDescent="0.4">
      <c r="A11" s="1">
        <v>98855</v>
      </c>
      <c r="C11" s="1" t="s">
        <v>35</v>
      </c>
      <c r="D11" s="10">
        <v>1264.4962287628264</v>
      </c>
      <c r="E11" s="10">
        <v>53584.534346651904</v>
      </c>
      <c r="F11" s="10">
        <v>5319.9173600716094</v>
      </c>
      <c r="G11" s="10">
        <v>341196.33</v>
      </c>
      <c r="H11" s="10">
        <v>1412.4158623528338</v>
      </c>
      <c r="I11" s="10">
        <v>2634.0339360712551</v>
      </c>
      <c r="J11" s="10">
        <v>0</v>
      </c>
      <c r="K11" s="10">
        <v>0</v>
      </c>
      <c r="L11" s="10">
        <f t="shared" ref="L11:L21" si="0">SUM(D11:K11)</f>
        <v>405411.72773391043</v>
      </c>
      <c r="M11" s="10">
        <f t="shared" ref="M11:M21" si="1">L11-G11</f>
        <v>64215.397733910417</v>
      </c>
      <c r="N11" s="34">
        <f t="shared" ref="N11:N21" si="2">IFERROR((M11/L11),0)</f>
        <v>0.1583955108867936</v>
      </c>
      <c r="O11" s="4"/>
      <c r="Q11" s="6"/>
      <c r="R11" s="7"/>
      <c r="S11" s="6"/>
    </row>
    <row r="12" spans="1:19" x14ac:dyDescent="0.4">
      <c r="A12" s="1">
        <v>98871</v>
      </c>
      <c r="C12" s="1" t="s">
        <v>31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0"/>
        <v>0</v>
      </c>
      <c r="M12" s="10">
        <f t="shared" si="1"/>
        <v>0</v>
      </c>
      <c r="N12" s="34">
        <f t="shared" si="2"/>
        <v>0</v>
      </c>
      <c r="O12" s="4"/>
      <c r="Q12" s="6"/>
      <c r="R12" s="7"/>
      <c r="S12" s="6"/>
    </row>
    <row r="13" spans="1:19" x14ac:dyDescent="0.4">
      <c r="A13" s="1">
        <v>98854</v>
      </c>
      <c r="C13" s="1" t="s">
        <v>33</v>
      </c>
      <c r="D13" s="10">
        <v>2911.54573680659</v>
      </c>
      <c r="E13" s="10">
        <v>54698.666237388359</v>
      </c>
      <c r="F13" s="10">
        <v>324.64680456115866</v>
      </c>
      <c r="G13" s="10">
        <v>1015879.8</v>
      </c>
      <c r="H13" s="10">
        <v>38764.573850539891</v>
      </c>
      <c r="I13" s="10">
        <v>7280.9699590505825</v>
      </c>
      <c r="J13" s="10">
        <v>0</v>
      </c>
      <c r="K13" s="10">
        <v>0</v>
      </c>
      <c r="L13" s="10">
        <f t="shared" si="0"/>
        <v>1119860.2025883468</v>
      </c>
      <c r="M13" s="10">
        <f t="shared" si="1"/>
        <v>103980.40258834674</v>
      </c>
      <c r="N13" s="34">
        <f t="shared" si="2"/>
        <v>9.2851234777354838E-2</v>
      </c>
      <c r="O13" s="4"/>
      <c r="Q13" s="6"/>
      <c r="R13" s="7"/>
      <c r="S13" s="6"/>
    </row>
    <row r="14" spans="1:19" x14ac:dyDescent="0.4">
      <c r="A14" s="1">
        <v>98865</v>
      </c>
      <c r="C14" s="1" t="s">
        <v>23</v>
      </c>
      <c r="D14" s="10">
        <v>337.98453986578363</v>
      </c>
      <c r="E14" s="10">
        <v>32047.04939675569</v>
      </c>
      <c r="F14" s="10">
        <v>62577.252258078217</v>
      </c>
      <c r="G14" s="10">
        <v>0</v>
      </c>
      <c r="H14" s="10">
        <v>9351.3172128290807</v>
      </c>
      <c r="I14" s="10">
        <v>4048.0453958055123</v>
      </c>
      <c r="J14" s="10">
        <v>0</v>
      </c>
      <c r="K14" s="10">
        <v>0</v>
      </c>
      <c r="L14" s="10">
        <f t="shared" si="0"/>
        <v>108361.64880333429</v>
      </c>
      <c r="M14" s="10">
        <f t="shared" si="1"/>
        <v>108361.64880333429</v>
      </c>
      <c r="N14" s="34">
        <f t="shared" si="2"/>
        <v>1</v>
      </c>
      <c r="O14" s="4"/>
      <c r="Q14" s="6"/>
      <c r="R14" s="7"/>
      <c r="S14" s="6"/>
    </row>
    <row r="15" spans="1:19" x14ac:dyDescent="0.4">
      <c r="A15" s="1">
        <v>98858</v>
      </c>
      <c r="C15" s="1" t="s">
        <v>5</v>
      </c>
      <c r="D15" s="10">
        <v>478.80726898819046</v>
      </c>
      <c r="E15" s="10">
        <v>100537.42139960612</v>
      </c>
      <c r="F15" s="10">
        <v>45.827682829191637</v>
      </c>
      <c r="G15" s="10">
        <v>55316.55</v>
      </c>
      <c r="H15" s="10">
        <v>495.3663275835853</v>
      </c>
      <c r="I15" s="10">
        <v>1276.1838278902233</v>
      </c>
      <c r="J15" s="10">
        <v>0</v>
      </c>
      <c r="K15" s="10">
        <v>0</v>
      </c>
      <c r="L15" s="10">
        <f t="shared" si="0"/>
        <v>158150.1565068973</v>
      </c>
      <c r="M15" s="10">
        <f t="shared" si="1"/>
        <v>102833.6065068973</v>
      </c>
      <c r="N15" s="34">
        <f t="shared" si="2"/>
        <v>0.65022766197776405</v>
      </c>
      <c r="O15" s="4"/>
      <c r="Q15" s="8"/>
      <c r="S15" s="8"/>
    </row>
    <row r="16" spans="1:19" x14ac:dyDescent="0.4">
      <c r="A16" s="1">
        <v>98859</v>
      </c>
      <c r="C16" s="1" t="s">
        <v>30</v>
      </c>
      <c r="D16" s="10">
        <v>1053.9026381769081</v>
      </c>
      <c r="E16" s="10">
        <v>56305.503106083772</v>
      </c>
      <c r="F16" s="10">
        <v>100.8713086943776</v>
      </c>
      <c r="G16" s="10">
        <v>267193.89</v>
      </c>
      <c r="H16" s="10">
        <v>10655.111790912466</v>
      </c>
      <c r="I16" s="10">
        <v>12795.016905286844</v>
      </c>
      <c r="J16" s="10">
        <v>0</v>
      </c>
      <c r="K16" s="10">
        <v>0</v>
      </c>
      <c r="L16" s="10">
        <f t="shared" si="0"/>
        <v>348104.29574915441</v>
      </c>
      <c r="M16" s="10">
        <f t="shared" si="1"/>
        <v>80910.405749154394</v>
      </c>
      <c r="N16" s="34">
        <f t="shared" si="2"/>
        <v>0.23243150612383942</v>
      </c>
      <c r="O16" s="4"/>
      <c r="Q16" s="8"/>
      <c r="S16" s="8"/>
    </row>
    <row r="17" spans="1:19" x14ac:dyDescent="0.4">
      <c r="A17" s="1">
        <v>98850</v>
      </c>
      <c r="C17" s="1" t="s">
        <v>34</v>
      </c>
      <c r="D17" s="10">
        <v>603.11120962410234</v>
      </c>
      <c r="E17" s="10">
        <v>56835.178954260104</v>
      </c>
      <c r="F17" s="10">
        <v>1650.5488584068175</v>
      </c>
      <c r="G17" s="10">
        <v>124486.58</v>
      </c>
      <c r="H17" s="10">
        <v>41466.059968459958</v>
      </c>
      <c r="I17" s="10">
        <v>6931.6041914267489</v>
      </c>
      <c r="J17" s="10">
        <v>0</v>
      </c>
      <c r="K17" s="10">
        <v>0</v>
      </c>
      <c r="L17" s="10">
        <f t="shared" si="0"/>
        <v>231973.08318217771</v>
      </c>
      <c r="M17" s="10">
        <f t="shared" si="1"/>
        <v>107486.50318217771</v>
      </c>
      <c r="N17" s="34">
        <f t="shared" si="2"/>
        <v>0.4633576521365812</v>
      </c>
      <c r="O17" s="4"/>
      <c r="Q17" s="6"/>
      <c r="R17" s="7"/>
      <c r="S17" s="6"/>
    </row>
    <row r="18" spans="1:19" s="7" customFormat="1" x14ac:dyDescent="0.4">
      <c r="A18" s="7">
        <v>98851</v>
      </c>
      <c r="C18" s="7" t="s">
        <v>4</v>
      </c>
      <c r="D18" s="11">
        <v>0</v>
      </c>
      <c r="E18" s="11">
        <v>0</v>
      </c>
      <c r="F18" s="11">
        <v>0</v>
      </c>
      <c r="G18" s="11">
        <v>-266821.63</v>
      </c>
      <c r="H18" s="11">
        <v>200</v>
      </c>
      <c r="I18" s="11">
        <v>0</v>
      </c>
      <c r="J18" s="11">
        <v>0</v>
      </c>
      <c r="K18" s="11">
        <v>0</v>
      </c>
      <c r="L18" s="11">
        <f t="shared" ref="L18" si="3">SUM(D18:K18)</f>
        <v>-266621.63</v>
      </c>
      <c r="M18" s="11">
        <f t="shared" si="1"/>
        <v>200</v>
      </c>
      <c r="N18" s="34">
        <f t="shared" si="2"/>
        <v>-7.5012668702085421E-4</v>
      </c>
      <c r="O18" s="12"/>
      <c r="Q18" s="6"/>
      <c r="S18" s="6"/>
    </row>
    <row r="19" spans="1:19" x14ac:dyDescent="0.4">
      <c r="A19" s="1">
        <v>98864</v>
      </c>
      <c r="C19" s="1" t="s">
        <v>24</v>
      </c>
      <c r="D19" s="10">
        <v>163.02652494982067</v>
      </c>
      <c r="E19" s="10">
        <v>27136.849806190221</v>
      </c>
      <c r="F19" s="10">
        <v>20724.813622505426</v>
      </c>
      <c r="G19" s="10">
        <v>0</v>
      </c>
      <c r="H19" s="10">
        <v>4065.0625629223205</v>
      </c>
      <c r="I19" s="10">
        <v>1757.9480207973825</v>
      </c>
      <c r="J19" s="10">
        <v>0</v>
      </c>
      <c r="K19" s="10">
        <v>0</v>
      </c>
      <c r="L19" s="10">
        <f t="shared" si="0"/>
        <v>53847.70053736517</v>
      </c>
      <c r="M19" s="10">
        <f t="shared" si="1"/>
        <v>53847.70053736517</v>
      </c>
      <c r="N19" s="34">
        <f t="shared" si="2"/>
        <v>1</v>
      </c>
      <c r="O19" s="4"/>
      <c r="Q19" s="6"/>
      <c r="R19" s="7"/>
      <c r="S19" s="6"/>
    </row>
    <row r="20" spans="1:19" x14ac:dyDescent="0.4">
      <c r="A20" s="1">
        <v>98645</v>
      </c>
      <c r="C20" s="1" t="s">
        <v>0</v>
      </c>
      <c r="D20" s="10">
        <v>0</v>
      </c>
      <c r="E20" s="10">
        <v>4453.5600000000004</v>
      </c>
      <c r="F20" s="10">
        <v>1011.29</v>
      </c>
      <c r="G20" s="10">
        <v>33200</v>
      </c>
      <c r="H20" s="10">
        <v>9833.02</v>
      </c>
      <c r="I20" s="10">
        <v>0</v>
      </c>
      <c r="J20" s="10">
        <v>0</v>
      </c>
      <c r="K20" s="10">
        <v>0</v>
      </c>
      <c r="L20" s="10">
        <f t="shared" si="0"/>
        <v>48497.869999999995</v>
      </c>
      <c r="M20" s="10">
        <f t="shared" si="1"/>
        <v>15297.869999999995</v>
      </c>
      <c r="N20" s="34">
        <f t="shared" si="2"/>
        <v>0.31543385307437205</v>
      </c>
      <c r="O20" s="4"/>
      <c r="Q20" s="8"/>
      <c r="S20" s="8"/>
    </row>
    <row r="21" spans="1:19" x14ac:dyDescent="0.4">
      <c r="A21" s="1">
        <v>98656</v>
      </c>
      <c r="C21" s="1" t="s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394114.65</v>
      </c>
      <c r="L21" s="10">
        <f t="shared" si="0"/>
        <v>394114.65</v>
      </c>
      <c r="M21" s="10">
        <f t="shared" si="1"/>
        <v>394114.65</v>
      </c>
      <c r="N21" s="34">
        <f t="shared" si="2"/>
        <v>1</v>
      </c>
      <c r="O21" s="4"/>
      <c r="Q21" s="8"/>
      <c r="S21" s="8"/>
    </row>
    <row r="22" spans="1:19" x14ac:dyDescent="0.4">
      <c r="C22" s="25" t="s">
        <v>43</v>
      </c>
      <c r="D22" s="26">
        <f>SUM(D10:D21)</f>
        <v>14258.249999999996</v>
      </c>
      <c r="E22" s="26">
        <f t="shared" ref="E22:K22" si="4">SUM(E10:E21)</f>
        <v>661606.63</v>
      </c>
      <c r="F22" s="26">
        <f t="shared" si="4"/>
        <v>92446.7</v>
      </c>
      <c r="G22" s="26">
        <f t="shared" si="4"/>
        <v>3654091.78</v>
      </c>
      <c r="H22" s="26">
        <f t="shared" si="4"/>
        <v>119456.73999999999</v>
      </c>
      <c r="I22" s="26">
        <f t="shared" si="4"/>
        <v>52796.279999999992</v>
      </c>
      <c r="J22" s="26">
        <f t="shared" si="4"/>
        <v>0</v>
      </c>
      <c r="K22" s="26">
        <f t="shared" si="4"/>
        <v>394114.65</v>
      </c>
      <c r="L22" s="27">
        <f>SUM(L10:L20)</f>
        <v>4594656.38</v>
      </c>
      <c r="M22" s="27">
        <f>SUM(M10:M20)</f>
        <v>940564.59999999974</v>
      </c>
      <c r="N22" s="28">
        <f t="shared" ref="N22" si="5">M22/L22</f>
        <v>0.20470836602583972</v>
      </c>
    </row>
    <row r="24" spans="1:19" x14ac:dyDescent="0.4">
      <c r="C24" s="1" t="s">
        <v>44</v>
      </c>
    </row>
    <row r="42" spans="1:1" x14ac:dyDescent="0.4">
      <c r="A42"/>
    </row>
    <row r="43" spans="1:1" x14ac:dyDescent="0.4">
      <c r="A43"/>
    </row>
    <row r="44" spans="1:1" x14ac:dyDescent="0.4">
      <c r="A44"/>
    </row>
  </sheetData>
  <mergeCells count="3">
    <mergeCell ref="C2:N2"/>
    <mergeCell ref="C3:N3"/>
    <mergeCell ref="C4:N4"/>
  </mergeCells>
  <phoneticPr fontId="0" type="noConversion"/>
  <printOptions horizontalCentered="1" verticalCentered="1"/>
  <pageMargins left="0.25" right="0.25" top="0.75" bottom="0.75" header="0.3" footer="0.3"/>
  <pageSetup scale="78" orientation="landscape" r:id="rId1"/>
  <headerFooter alignWithMargins="0">
    <oddHeader>&amp;R2021 Exhibit D
Spend by Cost Category
EEP-2018-0002</oddHeader>
    <oddFooter>&amp;CPage &amp;P of &amp;N&amp;R&amp;F</oddFooter>
  </headerFooter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Complete</completed>
    <Status xmlns="41B0BF35-30BF-46B2-B31C-608546DD1474" xsi:nil="true"/>
    <Reviewed_x0020_By xmlns="41B0BF35-30BF-46B2-B31C-608546DD1474">rdw</Reviewed_x0020_By>
    <Comments xmlns="41B0BF35-30BF-46B2-B31C-608546DD1474" xsi:nil="true"/>
    <Assigned_x0020_to0 xmlns="41B0BF35-30BF-46B2-B31C-608546DD1474" xsi:nil="true"/>
  </documentManagement>
</p:properties>
</file>

<file path=customXml/itemProps1.xml><?xml version="1.0" encoding="utf-8"?>
<ds:datastoreItem xmlns:ds="http://schemas.openxmlformats.org/officeDocument/2006/customXml" ds:itemID="{0EA200DF-76FD-49F8-BE88-0B833DAAA1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84AFD7-93C1-4C07-8C51-99C966191702}"/>
</file>

<file path=customXml/itemProps3.xml><?xml version="1.0" encoding="utf-8"?>
<ds:datastoreItem xmlns:ds="http://schemas.openxmlformats.org/officeDocument/2006/customXml" ds:itemID="{2A1D22F8-737A-447D-93ED-9A50657D923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1B0BF35-30BF-46B2-B31C-608546DD147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Elec</vt:lpstr>
      <vt:lpstr>Gas</vt:lpstr>
    </vt:vector>
  </TitlesOfParts>
  <Company>MidAmerican Energy Holdings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2004-04-20T20:14:47Z</dcterms:created>
  <dc:creator>Administrator</dc:creator>
  <cp:lastModifiedBy>Bekhit, Ahmed</cp:lastModifiedBy>
  <cp:lastPrinted>2022-03-16T09:39:45Z</cp:lastPrinted>
  <dcterms:modified xsi:type="dcterms:W3CDTF">2022-03-16T15:51:37Z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  <property fmtid="{D5CDD505-2E9C-101B-9397-08002B2CF9AE}" pid="3" name="Workbook id">
    <vt:lpwstr>8b619d99-d994-42f3-882f-17db0be445fa</vt:lpwstr>
  </property>
  <property fmtid="{D5CDD505-2E9C-101B-9397-08002B2CF9AE}" pid="4" name="Workbook type">
    <vt:lpwstr>Custom</vt:lpwstr>
  </property>
  <property fmtid="{D5CDD505-2E9C-101B-9397-08002B2CF9AE}" pid="5" name="Workbook version">
    <vt:lpwstr>Custom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