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drawing+xml" PartName="/xl/drawings/drawing9.xml"/>
  <Override ContentType="application/vnd.openxmlformats-officedocument.drawing+xml" PartName="/xl/drawings/drawing10.xml"/>
  <Override ContentType="application/vnd.openxmlformats-officedocument.drawing+xml" PartName="/xl/drawings/drawing11.xml"/>
  <Override ContentType="application/vnd.openxmlformats-officedocument.drawing+xml" PartName="/xl/drawings/drawing12.xml"/>
  <Override ContentType="application/vnd.openxmlformats-officedocument.drawing+xml" PartName="/xl/drawings/drawing13.xml"/>
  <Override ContentType="application/vnd.openxmlformats-officedocument.drawing+xml" PartName="/xl/drawings/drawing14.xml"/>
  <Override ContentType="application/vnd.openxmlformats-officedocument.drawing+xml" PartName="/xl/drawings/drawing15.xml"/>
  <Override ContentType="application/vnd.openxmlformats-officedocument.drawing+xml" PartName="/xl/drawings/drawing16.xml"/>
  <Override ContentType="application/vnd.openxmlformats-officedocument.drawing+xml" PartName="/xl/drawings/drawing17.xml"/>
  <Override ContentType="application/vnd.openxmlformats-officedocument.drawing+xml" PartName="/xl/drawings/drawing18.xml"/>
  <Override ContentType="application/vnd.openxmlformats-officedocument.drawing+xml" PartName="/xl/drawings/drawing19.xml"/>
  <Override ContentType="application/vnd.openxmlformats-officedocument.drawing+xml" PartName="/xl/drawings/drawing20.xml"/>
  <Override ContentType="application/vnd.openxmlformats-officedocument.drawing+xml" PartName="/xl/drawings/drawing21.xml"/>
  <Override ContentType="application/vnd.openxmlformats-officedocument.drawing+xml" PartName="/xl/drawings/drawing22.xml"/>
  <Override ContentType="application/vnd.openxmlformats-officedocument.drawing+xml" PartName="/xl/drawings/drawing23.xml"/>
  <Override ContentType="application/vnd.openxmlformats-officedocument.drawing+xml" PartName="/xl/drawings/drawing24.xml"/>
  <Override ContentType="application/vnd.openxmlformats-officedocument.drawing+xml" PartName="/xl/drawings/drawing25.xml"/>
  <Override ContentType="application/vnd.openxmlformats-officedocument.drawing+xml" PartName="/xl/drawings/drawing26.xml"/>
  <Override ContentType="application/vnd.openxmlformats-officedocument.drawing+xml" PartName="/xl/drawings/drawing27.xml"/>
  <Override ContentType="application/vnd.openxmlformats-officedocument.drawing+xml" PartName="/xl/drawings/drawing28.xml"/>
  <Override ContentType="application/vnd.openxmlformats-officedocument.drawing+xml" PartName="/xl/drawings/drawing29.xml"/>
  <Override ContentType="application/vnd.openxmlformats-officedocument.drawing+xml" PartName="/xl/drawings/drawing30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24.xml"/>
  <Override ContentType="application/vnd.openxmlformats-officedocument.spreadsheetml.worksheet+xml" PartName="/xl/worksheets/sheet25.xml"/>
  <Override ContentType="application/vnd.openxmlformats-officedocument.spreadsheetml.worksheet+xml" PartName="/xl/worksheets/sheet26.xml"/>
  <Override ContentType="application/vnd.openxmlformats-officedocument.spreadsheetml.worksheet+xml" PartName="/xl/worksheets/sheet27.xml"/>
  <Override ContentType="application/vnd.openxmlformats-officedocument.spreadsheetml.worksheet+xml" PartName="/xl/worksheets/sheet28.xml"/>
  <Override ContentType="application/vnd.openxmlformats-officedocument.spreadsheetml.worksheet+xml" PartName="/xl/worksheets/sheet29.xml"/>
  <Override ContentType="application/vnd.openxmlformats-officedocument.spreadsheetml.worksheet+xml" PartName="/xl/worksheets/sheet30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/>
  <mc:AlternateContent>
    <mc:Choice Requires="x15">
      <x15ac:absPath xmlns:x15ac="http://schemas.microsoft.com/office/spreadsheetml/2010/11/ac" url="https://icfonline.sharepoint.com/teams/MidAmericanRevisedProgramDesign2019-2023/Shared Documents/Annual Reporting/ICF-MA Exchange - Annual Reporting Model/Annual Reporting Workflow/Iowa 2021 Annual Report Exhibits/Exhibits/Results/2022-03-16/"/>
    </mc:Choice>
  </mc:AlternateContent>
  <xr:revisionPtr revIDLastSave="10" documentId="8_{5E9025DB-3960-4ED1-A991-7E9C435F0EF9}" xr6:coauthVersionLast="47" xr6:coauthVersionMax="47" xr10:uidLastSave="{E83C3C1F-BE68-414D-A89D-F723B1B8AF3F}"/>
  <bookViews>
    <workbookView xWindow="19470" yWindow="-16320" windowWidth="29040" windowHeight="15990" xr2:uid="{00000000-000D-0000-FFFF-FFFF00000000}"/>
  </bookViews>
  <sheets>
    <sheet name="Electric Summary" sheetId="33" r:id="rId1"/>
    <sheet name="Gas Summary" sheetId="32" r:id="rId2"/>
    <sheet name="Residential Equipment - Elec" sheetId="6" r:id="rId3"/>
    <sheet name="Res Assessment - Elec" sheetId="7" r:id="rId4"/>
    <sheet name="Res Assessment - Kits - Elec" sheetId="34" r:id="rId5"/>
    <sheet name="Residential Behavioral - Elec" sheetId="8" r:id="rId6"/>
    <sheet name="Residential L.M." sheetId="30" r:id="rId7"/>
    <sheet name="Residential App Recy - Elec" sheetId="9" r:id="rId8"/>
    <sheet name="Residential Low Income - Elec" sheetId="10" r:id="rId9"/>
    <sheet name="Residential Education - Elec" sheetId="11" r:id="rId10"/>
    <sheet name="Nonresidential Equipment - Elec" sheetId="12" r:id="rId11"/>
    <sheet name="Nonres Energy Solutions - Elec" sheetId="13" r:id="rId12"/>
    <sheet name="Comm New Construction - Elec" sheetId="14" r:id="rId13"/>
    <sheet name="Nonresidential L.M." sheetId="31" r:id="rId14"/>
    <sheet name="Income Qualified MF Housin-Elec" sheetId="15" r:id="rId15"/>
    <sheet name="Nonresidential Education - Elec" sheetId="16" r:id="rId16"/>
    <sheet name="Trees - Elec" sheetId="17" r:id="rId17"/>
    <sheet name="Assessments - Elec" sheetId="18" r:id="rId18"/>
    <sheet name="Residential Equipment - Gas" sheetId="19" r:id="rId19"/>
    <sheet name="Res Assessment - Gas" sheetId="20" r:id="rId20"/>
    <sheet name="Res Assessment - Kits - Gas" sheetId="35" r:id="rId21"/>
    <sheet name="Residential Low Income - Gas" sheetId="21" r:id="rId22"/>
    <sheet name="Residential Education - Gas" sheetId="22" r:id="rId23"/>
    <sheet name="Nonresidential Equipment - Gas" sheetId="23" r:id="rId24"/>
    <sheet name="Nonres Energy Solutions - Gas" sheetId="24" r:id="rId25"/>
    <sheet name="Comm New Construction - Gas" sheetId="25" r:id="rId26"/>
    <sheet name="Income Qualified MF Housing-Gas" sheetId="26" r:id="rId27"/>
    <sheet name="Nonresidential Education - Gas" sheetId="27" r:id="rId28"/>
    <sheet name="Trees - Gas" sheetId="28" r:id="rId29"/>
    <sheet name="Assessments - Gas" sheetId="29" r:id="rId30"/>
  </sheets>
  <definedNames>
    <definedName name="_xlnm.Print_Area" localSheetId="17">'Assessments - Elec'!$A$2:$J$52</definedName>
    <definedName name="_xlnm.Print_Area" localSheetId="29">'Assessments - Gas'!$A$2:$J$52</definedName>
    <definedName name="_xlnm.Print_Area" localSheetId="12">'Comm New Construction - Elec'!$A$2:$J$52</definedName>
    <definedName name="_xlnm.Print_Area" localSheetId="25">'Comm New Construction - Gas'!$A$2:$J$52</definedName>
    <definedName name="_xlnm.Print_Area" localSheetId="0">'Electric Summary'!$A$2:$J$52</definedName>
    <definedName name="_xlnm.Print_Area" localSheetId="1">'Gas Summary'!$A$2:$J$52</definedName>
    <definedName name="_xlnm.Print_Area" localSheetId="14">'Income Qualified MF Housin-Elec'!$A$2:$J$52</definedName>
    <definedName name="_xlnm.Print_Area" localSheetId="26">'Income Qualified MF Housing-Gas'!$A$2:$J$52</definedName>
    <definedName name="_xlnm.Print_Area" localSheetId="11">'Nonres Energy Solutions - Elec'!$A$2:$J$52</definedName>
    <definedName name="_xlnm.Print_Area" localSheetId="24">'Nonres Energy Solutions - Gas'!$A$2:$J$52</definedName>
    <definedName name="_xlnm.Print_Area" localSheetId="15">'Nonresidential Education - Elec'!$A$2:$J$52</definedName>
    <definedName name="_xlnm.Print_Area" localSheetId="27">'Nonresidential Education - Gas'!$A$2:$J$52</definedName>
    <definedName name="_xlnm.Print_Area" localSheetId="10">'Nonresidential Equipment - Elec'!$A$2:$J$52</definedName>
    <definedName name="_xlnm.Print_Area" localSheetId="23">'Nonresidential Equipment - Gas'!$A$2:$J$52</definedName>
    <definedName name="_xlnm.Print_Area" localSheetId="13">'Nonresidential L.M.'!$A$2:$L$53</definedName>
    <definedName name="_xlnm.Print_Area" localSheetId="3">'Res Assessment - Elec'!$A$2:$J$52</definedName>
    <definedName name="_xlnm.Print_Area" localSheetId="19">'Res Assessment - Gas'!$A$2:$J$52</definedName>
    <definedName name="_xlnm.Print_Area" localSheetId="4">'Res Assessment - Kits - Elec'!$A$2:$J$52</definedName>
    <definedName name="_xlnm.Print_Area" localSheetId="20">'Res Assessment - Kits - Gas'!$A$2:$J$52</definedName>
    <definedName name="_xlnm.Print_Area" localSheetId="7">'Residential App Recy - Elec'!$A$2:$J$52</definedName>
    <definedName name="_xlnm.Print_Area" localSheetId="5">'Residential Behavioral - Elec'!$A$2:$J$52</definedName>
    <definedName name="_xlnm.Print_Area" localSheetId="9">'Residential Education - Elec'!$A$2:$J$52</definedName>
    <definedName name="_xlnm.Print_Area" localSheetId="22">'Residential Education - Gas'!$A$2:$J$52</definedName>
    <definedName name="_xlnm.Print_Area" localSheetId="2">'Residential Equipment - Elec'!$A$2:$J$52</definedName>
    <definedName name="_xlnm.Print_Area" localSheetId="18">'Residential Equipment - Gas'!$A$2:$J$52</definedName>
    <definedName name="_xlnm.Print_Area" localSheetId="6">'Residential L.M.'!$A$2:$L$53</definedName>
    <definedName name="_xlnm.Print_Area" localSheetId="8">'Residential Low Income - Elec'!$A$2:$J$52</definedName>
    <definedName name="_xlnm.Print_Area" localSheetId="21">'Residential Low Income - Gas'!$A$2:$J$52</definedName>
    <definedName name="_xlnm.Print_Area" localSheetId="16">'Trees - Elec'!$A$2:$J$52</definedName>
    <definedName name="_xlnm.Print_Area" localSheetId="28">'Trees - Gas'!$A$2:$J$52</definedName>
  </definedNames>
  <calcPr calcId="19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2" i="32" l="1"/>
  <c r="I52" i="32"/>
  <c r="H52" i="32"/>
  <c r="G52" i="32"/>
  <c r="F52" i="32"/>
  <c r="E52" i="32"/>
  <c r="D52" i="32"/>
  <c r="C52" i="32"/>
  <c r="B52" i="32"/>
  <c r="J51" i="32"/>
  <c r="I51" i="32"/>
  <c r="H51" i="32"/>
  <c r="G51" i="32"/>
  <c r="F51" i="32"/>
  <c r="E51" i="32"/>
  <c r="D51" i="32"/>
  <c r="C51" i="32"/>
  <c r="B51" i="32"/>
  <c r="J50" i="32"/>
  <c r="I50" i="32"/>
  <c r="H50" i="32"/>
  <c r="G50" i="32"/>
  <c r="F50" i="32"/>
  <c r="E50" i="32"/>
  <c r="D50" i="32"/>
  <c r="C50" i="32"/>
  <c r="B50" i="32"/>
  <c r="J49" i="32"/>
  <c r="I49" i="32"/>
  <c r="H49" i="32"/>
  <c r="G49" i="32"/>
  <c r="F49" i="32"/>
  <c r="E49" i="32"/>
  <c r="D49" i="32"/>
  <c r="C49" i="32"/>
  <c r="B49" i="32"/>
  <c r="J48" i="32"/>
  <c r="I48" i="32"/>
  <c r="H48" i="32"/>
  <c r="G48" i="32"/>
  <c r="F48" i="32"/>
  <c r="E48" i="32"/>
  <c r="D48" i="32"/>
  <c r="C48" i="32"/>
  <c r="B48" i="32"/>
  <c r="J47" i="32"/>
  <c r="I47" i="32"/>
  <c r="H47" i="32"/>
  <c r="G47" i="32"/>
  <c r="F47" i="32"/>
  <c r="E47" i="32"/>
  <c r="D47" i="32"/>
  <c r="C47" i="32"/>
  <c r="B47" i="32"/>
  <c r="J46" i="32"/>
  <c r="I46" i="32"/>
  <c r="H46" i="32"/>
  <c r="G46" i="32"/>
  <c r="F46" i="32"/>
  <c r="E46" i="32"/>
  <c r="D46" i="32"/>
  <c r="C46" i="32"/>
  <c r="B46" i="32"/>
  <c r="J45" i="32"/>
  <c r="I45" i="32"/>
  <c r="H45" i="32"/>
  <c r="G45" i="32"/>
  <c r="F45" i="32"/>
  <c r="E45" i="32"/>
  <c r="D45" i="32"/>
  <c r="C45" i="32"/>
  <c r="B45" i="32"/>
  <c r="J44" i="32"/>
  <c r="I44" i="32"/>
  <c r="H44" i="32"/>
  <c r="G44" i="32"/>
  <c r="F44" i="32"/>
  <c r="E44" i="32"/>
  <c r="D44" i="32"/>
  <c r="C44" i="32"/>
  <c r="B44" i="32"/>
  <c r="J43" i="32"/>
  <c r="I43" i="32"/>
  <c r="H43" i="32"/>
  <c r="G43" i="32"/>
  <c r="F43" i="32"/>
  <c r="E43" i="32"/>
  <c r="D43" i="32"/>
  <c r="C43" i="32"/>
  <c r="B43" i="32"/>
  <c r="J42" i="32"/>
  <c r="I42" i="32"/>
  <c r="H42" i="32"/>
  <c r="G42" i="32"/>
  <c r="F42" i="32"/>
  <c r="E42" i="32"/>
  <c r="D42" i="32"/>
  <c r="C42" i="32"/>
  <c r="B42" i="32"/>
  <c r="J41" i="32"/>
  <c r="I41" i="32"/>
  <c r="H41" i="32"/>
  <c r="G41" i="32"/>
  <c r="F41" i="32"/>
  <c r="E41" i="32"/>
  <c r="D41" i="32"/>
  <c r="C41" i="32"/>
  <c r="B41" i="32"/>
  <c r="J40" i="32"/>
  <c r="I40" i="32"/>
  <c r="H40" i="32"/>
  <c r="G40" i="32"/>
  <c r="F40" i="32"/>
  <c r="E40" i="32"/>
  <c r="D40" i="32"/>
  <c r="C40" i="32"/>
  <c r="B40" i="32"/>
  <c r="J39" i="32"/>
  <c r="I39" i="32"/>
  <c r="H39" i="32"/>
  <c r="G39" i="32"/>
  <c r="F39" i="32"/>
  <c r="E39" i="32"/>
  <c r="D39" i="32"/>
  <c r="C39" i="32"/>
  <c r="B39" i="32"/>
  <c r="J38" i="32"/>
  <c r="I38" i="32"/>
  <c r="H38" i="32"/>
  <c r="G38" i="32"/>
  <c r="F38" i="32"/>
  <c r="E38" i="32"/>
  <c r="D38" i="32"/>
  <c r="C38" i="32"/>
  <c r="B38" i="32"/>
  <c r="J37" i="32"/>
  <c r="I37" i="32"/>
  <c r="H37" i="32"/>
  <c r="G37" i="32"/>
  <c r="F37" i="32"/>
  <c r="E37" i="32"/>
  <c r="D37" i="32"/>
  <c r="C37" i="32"/>
  <c r="B37" i="32"/>
  <c r="J36" i="32"/>
  <c r="I36" i="32"/>
  <c r="H36" i="32"/>
  <c r="G36" i="32"/>
  <c r="F36" i="32"/>
  <c r="E36" i="32"/>
  <c r="D36" i="32"/>
  <c r="C36" i="32"/>
  <c r="B36" i="32"/>
  <c r="J35" i="32"/>
  <c r="I35" i="32"/>
  <c r="H35" i="32"/>
  <c r="G35" i="32"/>
  <c r="F35" i="32"/>
  <c r="E35" i="32"/>
  <c r="D35" i="32"/>
  <c r="C35" i="32"/>
  <c r="B35" i="32"/>
  <c r="J34" i="32"/>
  <c r="I34" i="32"/>
  <c r="H34" i="32"/>
  <c r="G34" i="32"/>
  <c r="F34" i="32"/>
  <c r="E34" i="32"/>
  <c r="D34" i="32"/>
  <c r="C34" i="32"/>
  <c r="B34" i="32"/>
  <c r="J33" i="32"/>
  <c r="I33" i="32"/>
  <c r="H33" i="32"/>
  <c r="G33" i="32"/>
  <c r="F33" i="32"/>
  <c r="E33" i="32"/>
  <c r="D33" i="32"/>
  <c r="C33" i="32"/>
  <c r="B33" i="32"/>
  <c r="J32" i="32"/>
  <c r="I32" i="32"/>
  <c r="H32" i="32"/>
  <c r="G32" i="32"/>
  <c r="F32" i="32"/>
  <c r="E32" i="32"/>
  <c r="D32" i="32"/>
  <c r="C32" i="32"/>
  <c r="B32" i="32"/>
  <c r="J31" i="32"/>
  <c r="I31" i="32"/>
  <c r="H31" i="32"/>
  <c r="G31" i="32"/>
  <c r="F31" i="32"/>
  <c r="E31" i="32"/>
  <c r="D31" i="32"/>
  <c r="C31" i="32"/>
  <c r="B31" i="32"/>
  <c r="J30" i="32"/>
  <c r="I30" i="32"/>
  <c r="H30" i="32"/>
  <c r="G30" i="32"/>
  <c r="F30" i="32"/>
  <c r="E30" i="32"/>
  <c r="D30" i="32"/>
  <c r="C30" i="32"/>
  <c r="B30" i="32"/>
  <c r="J29" i="32"/>
  <c r="I29" i="32"/>
  <c r="H29" i="32"/>
  <c r="G29" i="32"/>
  <c r="F29" i="32"/>
  <c r="E29" i="32"/>
  <c r="D29" i="32"/>
  <c r="C29" i="32"/>
  <c r="B29" i="32"/>
  <c r="J28" i="32"/>
  <c r="I28" i="32"/>
  <c r="H28" i="32"/>
  <c r="G28" i="32"/>
  <c r="F28" i="32"/>
  <c r="E28" i="32"/>
  <c r="D28" i="32"/>
  <c r="C28" i="32"/>
  <c r="B28" i="32"/>
  <c r="J27" i="32"/>
  <c r="I27" i="32"/>
  <c r="H27" i="32"/>
  <c r="G27" i="32"/>
  <c r="F27" i="32"/>
  <c r="E27" i="32"/>
  <c r="D27" i="32"/>
  <c r="C27" i="32"/>
  <c r="B27" i="32"/>
  <c r="J26" i="32"/>
  <c r="I26" i="32"/>
  <c r="H26" i="32"/>
  <c r="G26" i="32"/>
  <c r="F26" i="32"/>
  <c r="E26" i="32"/>
  <c r="D26" i="32"/>
  <c r="C26" i="32"/>
  <c r="B26" i="32"/>
  <c r="J25" i="32"/>
  <c r="I25" i="32"/>
  <c r="H25" i="32"/>
  <c r="G25" i="32"/>
  <c r="F25" i="32"/>
  <c r="E25" i="32"/>
  <c r="D25" i="32"/>
  <c r="C25" i="32"/>
  <c r="B25" i="32"/>
  <c r="J24" i="32"/>
  <c r="I24" i="32"/>
  <c r="H24" i="32"/>
  <c r="G24" i="32"/>
  <c r="F24" i="32"/>
  <c r="E24" i="32"/>
  <c r="D24" i="32"/>
  <c r="C24" i="32"/>
  <c r="B24" i="32"/>
  <c r="J23" i="32"/>
  <c r="I23" i="32"/>
  <c r="H23" i="32"/>
  <c r="G23" i="32"/>
  <c r="F23" i="32"/>
  <c r="E23" i="32"/>
  <c r="D23" i="32"/>
  <c r="C23" i="32"/>
  <c r="B23" i="32"/>
  <c r="J22" i="32"/>
  <c r="I22" i="32"/>
  <c r="H22" i="32"/>
  <c r="G22" i="32"/>
  <c r="F22" i="32"/>
  <c r="E22" i="32"/>
  <c r="D22" i="32"/>
  <c r="C22" i="32"/>
  <c r="B22" i="32"/>
  <c r="J21" i="32"/>
  <c r="I21" i="32"/>
  <c r="H21" i="32"/>
  <c r="G21" i="32"/>
  <c r="F21" i="32"/>
  <c r="E21" i="32"/>
  <c r="D21" i="32"/>
  <c r="C21" i="32"/>
  <c r="B21" i="32"/>
  <c r="G12" i="32"/>
  <c r="F12" i="32"/>
  <c r="E12" i="32"/>
  <c r="D12" i="32"/>
  <c r="C12" i="32"/>
  <c r="G11" i="32"/>
  <c r="F11" i="32"/>
  <c r="E11" i="32"/>
  <c r="D11" i="32"/>
  <c r="C11" i="32"/>
  <c r="C8" i="32"/>
  <c r="C7" i="32"/>
  <c r="C6" i="32"/>
  <c r="C5" i="32"/>
  <c r="I52" i="35"/>
  <c r="H52" i="35"/>
  <c r="G52" i="35"/>
  <c r="F52" i="35"/>
  <c r="E52" i="35"/>
  <c r="D52" i="35"/>
  <c r="C52" i="35"/>
  <c r="B52" i="35"/>
  <c r="I51" i="35"/>
  <c r="H51" i="35"/>
  <c r="G51" i="35"/>
  <c r="F51" i="35"/>
  <c r="E51" i="35"/>
  <c r="D51" i="35"/>
  <c r="E11" i="35" s="1"/>
  <c r="C51" i="35"/>
  <c r="B51" i="35"/>
  <c r="J50" i="35"/>
  <c r="J49" i="35"/>
  <c r="J48" i="35"/>
  <c r="J47" i="35"/>
  <c r="J46" i="35"/>
  <c r="J45" i="35"/>
  <c r="J44" i="35"/>
  <c r="J43" i="35"/>
  <c r="J42" i="35"/>
  <c r="J41" i="35"/>
  <c r="J40" i="35"/>
  <c r="J39" i="35"/>
  <c r="J38" i="35"/>
  <c r="J37" i="35"/>
  <c r="J36" i="35"/>
  <c r="J35" i="35"/>
  <c r="J34" i="35"/>
  <c r="J33" i="35"/>
  <c r="J32" i="35"/>
  <c r="J31" i="35"/>
  <c r="J30" i="35"/>
  <c r="J29" i="35"/>
  <c r="J28" i="35"/>
  <c r="J27" i="35"/>
  <c r="J26" i="35"/>
  <c r="J25" i="35"/>
  <c r="J24" i="35"/>
  <c r="J23" i="35"/>
  <c r="J22" i="35"/>
  <c r="J21" i="35"/>
  <c r="J52" i="35" s="1"/>
  <c r="G11" i="35" s="1"/>
  <c r="C15" i="35"/>
  <c r="C13" i="35"/>
  <c r="G12" i="35"/>
  <c r="G15" i="35" s="1"/>
  <c r="F12" i="35"/>
  <c r="F15" i="35" s="1"/>
  <c r="E12" i="35"/>
  <c r="E15" i="35" s="1"/>
  <c r="D12" i="35"/>
  <c r="D15" i="35" s="1"/>
  <c r="C12" i="35"/>
  <c r="D11" i="35"/>
  <c r="D14" i="35" s="1"/>
  <c r="C11" i="35"/>
  <c r="C14" i="35" s="1"/>
  <c r="J52" i="33"/>
  <c r="I52" i="33"/>
  <c r="H52" i="33"/>
  <c r="G52" i="33"/>
  <c r="F52" i="33"/>
  <c r="E52" i="33"/>
  <c r="D52" i="33"/>
  <c r="C52" i="33"/>
  <c r="B52" i="33"/>
  <c r="J51" i="33"/>
  <c r="I51" i="33"/>
  <c r="H51" i="33"/>
  <c r="G51" i="33"/>
  <c r="F51" i="33"/>
  <c r="E51" i="33"/>
  <c r="D51" i="33"/>
  <c r="C51" i="33"/>
  <c r="B51" i="33"/>
  <c r="J50" i="33"/>
  <c r="I50" i="33"/>
  <c r="H50" i="33"/>
  <c r="G50" i="33"/>
  <c r="F50" i="33"/>
  <c r="E50" i="33"/>
  <c r="D50" i="33"/>
  <c r="C50" i="33"/>
  <c r="B50" i="33"/>
  <c r="J49" i="33"/>
  <c r="I49" i="33"/>
  <c r="H49" i="33"/>
  <c r="G49" i="33"/>
  <c r="F49" i="33"/>
  <c r="E49" i="33"/>
  <c r="D49" i="33"/>
  <c r="C49" i="33"/>
  <c r="B49" i="33"/>
  <c r="J48" i="33"/>
  <c r="I48" i="33"/>
  <c r="H48" i="33"/>
  <c r="G48" i="33"/>
  <c r="F48" i="33"/>
  <c r="E48" i="33"/>
  <c r="D48" i="33"/>
  <c r="C48" i="33"/>
  <c r="B48" i="33"/>
  <c r="J47" i="33"/>
  <c r="I47" i="33"/>
  <c r="H47" i="33"/>
  <c r="G47" i="33"/>
  <c r="F47" i="33"/>
  <c r="E47" i="33"/>
  <c r="D47" i="33"/>
  <c r="C47" i="33"/>
  <c r="B47" i="33"/>
  <c r="J46" i="33"/>
  <c r="I46" i="33"/>
  <c r="H46" i="33"/>
  <c r="G46" i="33"/>
  <c r="F46" i="33"/>
  <c r="E46" i="33"/>
  <c r="D46" i="33"/>
  <c r="C46" i="33"/>
  <c r="B46" i="33"/>
  <c r="J45" i="33"/>
  <c r="I45" i="33"/>
  <c r="H45" i="33"/>
  <c r="G45" i="33"/>
  <c r="F45" i="33"/>
  <c r="E45" i="33"/>
  <c r="D45" i="33"/>
  <c r="C45" i="33"/>
  <c r="B45" i="33"/>
  <c r="J44" i="33"/>
  <c r="I44" i="33"/>
  <c r="H44" i="33"/>
  <c r="G44" i="33"/>
  <c r="F44" i="33"/>
  <c r="E44" i="33"/>
  <c r="D44" i="33"/>
  <c r="C44" i="33"/>
  <c r="B44" i="33"/>
  <c r="J43" i="33"/>
  <c r="I43" i="33"/>
  <c r="H43" i="33"/>
  <c r="G43" i="33"/>
  <c r="F43" i="33"/>
  <c r="E43" i="33"/>
  <c r="D43" i="33"/>
  <c r="C43" i="33"/>
  <c r="B43" i="33"/>
  <c r="J42" i="33"/>
  <c r="I42" i="33"/>
  <c r="H42" i="33"/>
  <c r="G42" i="33"/>
  <c r="F42" i="33"/>
  <c r="E42" i="33"/>
  <c r="D42" i="33"/>
  <c r="C42" i="33"/>
  <c r="B42" i="33"/>
  <c r="J41" i="33"/>
  <c r="I41" i="33"/>
  <c r="H41" i="33"/>
  <c r="G41" i="33"/>
  <c r="F41" i="33"/>
  <c r="E41" i="33"/>
  <c r="D41" i="33"/>
  <c r="C41" i="33"/>
  <c r="B41" i="33"/>
  <c r="J40" i="33"/>
  <c r="I40" i="33"/>
  <c r="H40" i="33"/>
  <c r="G40" i="33"/>
  <c r="F40" i="33"/>
  <c r="E40" i="33"/>
  <c r="D40" i="33"/>
  <c r="C40" i="33"/>
  <c r="B40" i="33"/>
  <c r="J39" i="33"/>
  <c r="I39" i="33"/>
  <c r="H39" i="33"/>
  <c r="G39" i="33"/>
  <c r="F39" i="33"/>
  <c r="E39" i="33"/>
  <c r="D39" i="33"/>
  <c r="C39" i="33"/>
  <c r="B39" i="33"/>
  <c r="J38" i="33"/>
  <c r="I38" i="33"/>
  <c r="H38" i="33"/>
  <c r="G38" i="33"/>
  <c r="F38" i="33"/>
  <c r="E38" i="33"/>
  <c r="D38" i="33"/>
  <c r="C38" i="33"/>
  <c r="B38" i="33"/>
  <c r="J37" i="33"/>
  <c r="I37" i="33"/>
  <c r="H37" i="33"/>
  <c r="G37" i="33"/>
  <c r="F37" i="33"/>
  <c r="E37" i="33"/>
  <c r="D37" i="33"/>
  <c r="C37" i="33"/>
  <c r="B37" i="33"/>
  <c r="J36" i="33"/>
  <c r="I36" i="33"/>
  <c r="H36" i="33"/>
  <c r="G36" i="33"/>
  <c r="F36" i="33"/>
  <c r="E36" i="33"/>
  <c r="D36" i="33"/>
  <c r="C36" i="33"/>
  <c r="B36" i="33"/>
  <c r="J35" i="33"/>
  <c r="I35" i="33"/>
  <c r="H35" i="33"/>
  <c r="G35" i="33"/>
  <c r="F35" i="33"/>
  <c r="E35" i="33"/>
  <c r="D35" i="33"/>
  <c r="C35" i="33"/>
  <c r="B35" i="33"/>
  <c r="J34" i="33"/>
  <c r="I34" i="33"/>
  <c r="H34" i="33"/>
  <c r="G34" i="33"/>
  <c r="F34" i="33"/>
  <c r="E34" i="33"/>
  <c r="D34" i="33"/>
  <c r="C34" i="33"/>
  <c r="B34" i="33"/>
  <c r="J33" i="33"/>
  <c r="I33" i="33"/>
  <c r="H33" i="33"/>
  <c r="G33" i="33"/>
  <c r="F33" i="33"/>
  <c r="E33" i="33"/>
  <c r="D33" i="33"/>
  <c r="C33" i="33"/>
  <c r="B33" i="33"/>
  <c r="J32" i="33"/>
  <c r="I32" i="33"/>
  <c r="H32" i="33"/>
  <c r="G32" i="33"/>
  <c r="F32" i="33"/>
  <c r="E32" i="33"/>
  <c r="D32" i="33"/>
  <c r="C32" i="33"/>
  <c r="B32" i="33"/>
  <c r="J31" i="33"/>
  <c r="I31" i="33"/>
  <c r="H31" i="33"/>
  <c r="G31" i="33"/>
  <c r="F31" i="33"/>
  <c r="E31" i="33"/>
  <c r="D31" i="33"/>
  <c r="C31" i="33"/>
  <c r="B31" i="33"/>
  <c r="J30" i="33"/>
  <c r="I30" i="33"/>
  <c r="H30" i="33"/>
  <c r="G30" i="33"/>
  <c r="F30" i="33"/>
  <c r="E30" i="33"/>
  <c r="D30" i="33"/>
  <c r="C30" i="33"/>
  <c r="B30" i="33"/>
  <c r="J29" i="33"/>
  <c r="I29" i="33"/>
  <c r="H29" i="33"/>
  <c r="G29" i="33"/>
  <c r="F29" i="33"/>
  <c r="E29" i="33"/>
  <c r="D29" i="33"/>
  <c r="C29" i="33"/>
  <c r="B29" i="33"/>
  <c r="J28" i="33"/>
  <c r="I28" i="33"/>
  <c r="H28" i="33"/>
  <c r="G28" i="33"/>
  <c r="F28" i="33"/>
  <c r="E28" i="33"/>
  <c r="D28" i="33"/>
  <c r="C28" i="33"/>
  <c r="B28" i="33"/>
  <c r="J27" i="33"/>
  <c r="I27" i="33"/>
  <c r="H27" i="33"/>
  <c r="G27" i="33"/>
  <c r="F27" i="33"/>
  <c r="E27" i="33"/>
  <c r="D27" i="33"/>
  <c r="C27" i="33"/>
  <c r="B27" i="33"/>
  <c r="J26" i="33"/>
  <c r="I26" i="33"/>
  <c r="H26" i="33"/>
  <c r="G26" i="33"/>
  <c r="F26" i="33"/>
  <c r="E26" i="33"/>
  <c r="D26" i="33"/>
  <c r="C26" i="33"/>
  <c r="B26" i="33"/>
  <c r="J25" i="33"/>
  <c r="I25" i="33"/>
  <c r="H25" i="33"/>
  <c r="G25" i="33"/>
  <c r="F25" i="33"/>
  <c r="E25" i="33"/>
  <c r="D25" i="33"/>
  <c r="C25" i="33"/>
  <c r="B25" i="33"/>
  <c r="J24" i="33"/>
  <c r="I24" i="33"/>
  <c r="H24" i="33"/>
  <c r="G24" i="33"/>
  <c r="F24" i="33"/>
  <c r="E24" i="33"/>
  <c r="D24" i="33"/>
  <c r="C24" i="33"/>
  <c r="B24" i="33"/>
  <c r="J23" i="33"/>
  <c r="I23" i="33"/>
  <c r="H23" i="33"/>
  <c r="G23" i="33"/>
  <c r="F23" i="33"/>
  <c r="E23" i="33"/>
  <c r="D23" i="33"/>
  <c r="C23" i="33"/>
  <c r="B23" i="33"/>
  <c r="J22" i="33"/>
  <c r="I22" i="33"/>
  <c r="H22" i="33"/>
  <c r="G22" i="33"/>
  <c r="F22" i="33"/>
  <c r="E22" i="33"/>
  <c r="D22" i="33"/>
  <c r="C22" i="33"/>
  <c r="B22" i="33"/>
  <c r="J21" i="33"/>
  <c r="I21" i="33"/>
  <c r="H21" i="33"/>
  <c r="G21" i="33"/>
  <c r="F21" i="33"/>
  <c r="E21" i="33"/>
  <c r="D21" i="33"/>
  <c r="C21" i="33"/>
  <c r="B21" i="33"/>
  <c r="G12" i="33"/>
  <c r="F12" i="33"/>
  <c r="E12" i="33"/>
  <c r="D12" i="33"/>
  <c r="C12" i="33"/>
  <c r="G11" i="33"/>
  <c r="F11" i="33"/>
  <c r="E11" i="33"/>
  <c r="D11" i="33"/>
  <c r="C11" i="33"/>
  <c r="C8" i="33"/>
  <c r="C7" i="33"/>
  <c r="C6" i="33"/>
  <c r="C5" i="33"/>
  <c r="I52" i="34"/>
  <c r="H52" i="34"/>
  <c r="G52" i="34"/>
  <c r="F52" i="34"/>
  <c r="E52" i="34"/>
  <c r="D52" i="34"/>
  <c r="C52" i="34"/>
  <c r="B52" i="34"/>
  <c r="I51" i="34"/>
  <c r="H51" i="34"/>
  <c r="G51" i="34"/>
  <c r="F51" i="34"/>
  <c r="E51" i="34"/>
  <c r="D51" i="34"/>
  <c r="E11" i="34" s="1"/>
  <c r="C51" i="34"/>
  <c r="B51" i="34"/>
  <c r="J50" i="34"/>
  <c r="J49" i="34"/>
  <c r="J48" i="34"/>
  <c r="J47" i="34"/>
  <c r="J46" i="34"/>
  <c r="J45" i="34"/>
  <c r="J44" i="34"/>
  <c r="J43" i="34"/>
  <c r="J42" i="34"/>
  <c r="J41" i="34"/>
  <c r="J40" i="34"/>
  <c r="J39" i="34"/>
  <c r="J38" i="34"/>
  <c r="J37" i="34"/>
  <c r="J36" i="34"/>
  <c r="J35" i="34"/>
  <c r="J34" i="34"/>
  <c r="J33" i="34"/>
  <c r="J32" i="34"/>
  <c r="J31" i="34"/>
  <c r="J30" i="34"/>
  <c r="J29" i="34"/>
  <c r="J28" i="34"/>
  <c r="J27" i="34"/>
  <c r="J26" i="34"/>
  <c r="J25" i="34"/>
  <c r="J24" i="34"/>
  <c r="J23" i="34"/>
  <c r="J22" i="34"/>
  <c r="J21" i="34"/>
  <c r="J52" i="34" s="1"/>
  <c r="G11" i="34" s="1"/>
  <c r="G15" i="34"/>
  <c r="D14" i="34"/>
  <c r="G12" i="34"/>
  <c r="F12" i="34"/>
  <c r="F15" i="34" s="1"/>
  <c r="E12" i="34"/>
  <c r="E15" i="34" s="1"/>
  <c r="D12" i="34"/>
  <c r="D15" i="34" s="1"/>
  <c r="C12" i="34"/>
  <c r="C15" i="34" s="1"/>
  <c r="D11" i="34"/>
  <c r="D13" i="34" s="1"/>
  <c r="C11" i="34"/>
  <c r="C14" i="34" s="1"/>
  <c r="G13" i="35" l="1"/>
  <c r="G14" i="35"/>
  <c r="E13" i="35"/>
  <c r="E14" i="35"/>
  <c r="F11" i="35"/>
  <c r="D13" i="35"/>
  <c r="J51" i="35"/>
  <c r="G13" i="34"/>
  <c r="G14" i="34"/>
  <c r="E13" i="34"/>
  <c r="E14" i="34"/>
  <c r="C13" i="34"/>
  <c r="F11" i="34"/>
  <c r="J51" i="34"/>
  <c r="F14" i="35" l="1"/>
  <c r="F13" i="35"/>
  <c r="F14" i="34"/>
  <c r="F13" i="34"/>
  <c r="I53" i="31" l="1"/>
  <c r="H53" i="31"/>
  <c r="G53" i="31"/>
  <c r="F53" i="31"/>
  <c r="E53" i="31"/>
  <c r="D53" i="31"/>
  <c r="C53" i="31"/>
  <c r="B53" i="31"/>
  <c r="I52" i="31"/>
  <c r="F12" i="31" s="1"/>
  <c r="H52" i="31"/>
  <c r="G52" i="31"/>
  <c r="F52" i="31"/>
  <c r="E52" i="31"/>
  <c r="D52" i="31"/>
  <c r="C52" i="31"/>
  <c r="B52" i="31"/>
  <c r="L51" i="31"/>
  <c r="K51" i="31"/>
  <c r="J51" i="31"/>
  <c r="L50" i="31"/>
  <c r="K50" i="31"/>
  <c r="J50" i="31"/>
  <c r="L49" i="31"/>
  <c r="K49" i="31"/>
  <c r="J49" i="31"/>
  <c r="L48" i="31"/>
  <c r="K48" i="31"/>
  <c r="J48" i="31"/>
  <c r="L47" i="31"/>
  <c r="K47" i="31"/>
  <c r="J47" i="31"/>
  <c r="L46" i="31"/>
  <c r="K46" i="31"/>
  <c r="J46" i="31"/>
  <c r="L45" i="31"/>
  <c r="K45" i="31"/>
  <c r="J45" i="31"/>
  <c r="L44" i="31"/>
  <c r="K44" i="31"/>
  <c r="J44" i="31"/>
  <c r="L43" i="31"/>
  <c r="K43" i="31"/>
  <c r="J43" i="31"/>
  <c r="L42" i="31"/>
  <c r="K42" i="31"/>
  <c r="J42" i="31"/>
  <c r="L41" i="31"/>
  <c r="K41" i="31"/>
  <c r="J41" i="31"/>
  <c r="L40" i="31"/>
  <c r="K40" i="31"/>
  <c r="J40" i="31"/>
  <c r="L39" i="31"/>
  <c r="K39" i="31"/>
  <c r="J39" i="31"/>
  <c r="L38" i="31"/>
  <c r="K38" i="31"/>
  <c r="J38" i="31"/>
  <c r="L37" i="31"/>
  <c r="K37" i="31"/>
  <c r="J37" i="31"/>
  <c r="L36" i="31"/>
  <c r="K36" i="31"/>
  <c r="J36" i="31"/>
  <c r="L35" i="31"/>
  <c r="K35" i="31"/>
  <c r="J35" i="31"/>
  <c r="L34" i="31"/>
  <c r="K34" i="31"/>
  <c r="J34" i="31"/>
  <c r="L33" i="31"/>
  <c r="K33" i="31"/>
  <c r="J33" i="31"/>
  <c r="L32" i="31"/>
  <c r="K32" i="31"/>
  <c r="J32" i="31"/>
  <c r="L31" i="31"/>
  <c r="K31" i="31"/>
  <c r="J31" i="31"/>
  <c r="L30" i="31"/>
  <c r="K30" i="31"/>
  <c r="J30" i="31"/>
  <c r="L29" i="31"/>
  <c r="K29" i="31"/>
  <c r="J29" i="31"/>
  <c r="L28" i="31"/>
  <c r="K28" i="31"/>
  <c r="J28" i="31"/>
  <c r="L27" i="31"/>
  <c r="K27" i="31"/>
  <c r="J27" i="31"/>
  <c r="L26" i="31"/>
  <c r="K26" i="31"/>
  <c r="J26" i="31"/>
  <c r="L25" i="31"/>
  <c r="K25" i="31"/>
  <c r="J25" i="31"/>
  <c r="L24" i="31"/>
  <c r="K24" i="31"/>
  <c r="J24" i="31"/>
  <c r="L23" i="31"/>
  <c r="L53" i="31" s="1"/>
  <c r="K23" i="31"/>
  <c r="K53" i="31" s="1"/>
  <c r="G13" i="31" s="1"/>
  <c r="G16" i="31" s="1"/>
  <c r="J23" i="31"/>
  <c r="J22" i="31"/>
  <c r="J53" i="31" s="1"/>
  <c r="G12" i="31" s="1"/>
  <c r="C13" i="31"/>
  <c r="C16" i="31" s="1"/>
  <c r="E12" i="31"/>
  <c r="D12" i="31"/>
  <c r="I53" i="30"/>
  <c r="H53" i="30"/>
  <c r="G53" i="30"/>
  <c r="F53" i="30"/>
  <c r="E53" i="30"/>
  <c r="D53" i="30"/>
  <c r="C53" i="30"/>
  <c r="B53" i="30"/>
  <c r="I52" i="30"/>
  <c r="H52" i="30"/>
  <c r="C12" i="30" s="1"/>
  <c r="G52" i="30"/>
  <c r="F12" i="30" s="1"/>
  <c r="F52" i="30"/>
  <c r="E52" i="30"/>
  <c r="D52" i="30"/>
  <c r="C52" i="30"/>
  <c r="B52" i="30"/>
  <c r="L51" i="30"/>
  <c r="K51" i="30"/>
  <c r="J51" i="30"/>
  <c r="L50" i="30"/>
  <c r="K50" i="30"/>
  <c r="J50" i="30"/>
  <c r="L49" i="30"/>
  <c r="K49" i="30"/>
  <c r="J49" i="30"/>
  <c r="L48" i="30"/>
  <c r="K48" i="30"/>
  <c r="J48" i="30"/>
  <c r="L47" i="30"/>
  <c r="K47" i="30"/>
  <c r="J47" i="30"/>
  <c r="L46" i="30"/>
  <c r="K46" i="30"/>
  <c r="J46" i="30"/>
  <c r="L45" i="30"/>
  <c r="K45" i="30"/>
  <c r="J45" i="30"/>
  <c r="L44" i="30"/>
  <c r="K44" i="30"/>
  <c r="J44" i="30"/>
  <c r="L43" i="30"/>
  <c r="K43" i="30"/>
  <c r="J43" i="30"/>
  <c r="L42" i="30"/>
  <c r="K42" i="30"/>
  <c r="J42" i="30"/>
  <c r="L41" i="30"/>
  <c r="K41" i="30"/>
  <c r="J41" i="30"/>
  <c r="L40" i="30"/>
  <c r="K40" i="30"/>
  <c r="J40" i="30"/>
  <c r="L39" i="30"/>
  <c r="K39" i="30"/>
  <c r="J39" i="30"/>
  <c r="L38" i="30"/>
  <c r="K38" i="30"/>
  <c r="J38" i="30"/>
  <c r="L37" i="30"/>
  <c r="K37" i="30"/>
  <c r="J37" i="30"/>
  <c r="J36" i="30"/>
  <c r="J35" i="30"/>
  <c r="J34" i="30"/>
  <c r="J33" i="30"/>
  <c r="J32" i="30"/>
  <c r="J31" i="30"/>
  <c r="J30" i="30"/>
  <c r="J29" i="30"/>
  <c r="J28" i="30"/>
  <c r="J27" i="30"/>
  <c r="J26" i="30"/>
  <c r="J25" i="30"/>
  <c r="L24" i="30"/>
  <c r="L25" i="30" s="1"/>
  <c r="K24" i="30"/>
  <c r="K25" i="30" s="1"/>
  <c r="K26" i="30" s="1"/>
  <c r="K27" i="30" s="1"/>
  <c r="K28" i="30" s="1"/>
  <c r="K29" i="30" s="1"/>
  <c r="K30" i="30" s="1"/>
  <c r="K31" i="30" s="1"/>
  <c r="K32" i="30" s="1"/>
  <c r="K33" i="30" s="1"/>
  <c r="K34" i="30" s="1"/>
  <c r="K35" i="30" s="1"/>
  <c r="K36" i="30" s="1"/>
  <c r="J24" i="30"/>
  <c r="L23" i="30"/>
  <c r="K23" i="30"/>
  <c r="J23" i="30"/>
  <c r="J22" i="30"/>
  <c r="J53" i="30" s="1"/>
  <c r="G12" i="30" s="1"/>
  <c r="C13" i="30"/>
  <c r="C16" i="30" s="1"/>
  <c r="L26" i="30" l="1"/>
  <c r="L27" i="30" s="1"/>
  <c r="L28" i="30" s="1"/>
  <c r="L29" i="30" s="1"/>
  <c r="L30" i="30" s="1"/>
  <c r="L31" i="30" s="1"/>
  <c r="L32" i="30" s="1"/>
  <c r="L33" i="30" s="1"/>
  <c r="L34" i="30" s="1"/>
  <c r="L35" i="30" s="1"/>
  <c r="L36" i="30" s="1"/>
  <c r="L53" i="30"/>
  <c r="C15" i="30"/>
  <c r="C14" i="30"/>
  <c r="L52" i="30"/>
  <c r="G14" i="30"/>
  <c r="G14" i="31"/>
  <c r="G15" i="31"/>
  <c r="K53" i="30"/>
  <c r="G13" i="30" s="1"/>
  <c r="G16" i="30" s="1"/>
  <c r="J52" i="31"/>
  <c r="D12" i="30"/>
  <c r="J52" i="30"/>
  <c r="K52" i="31"/>
  <c r="C12" i="31"/>
  <c r="E12" i="30"/>
  <c r="K52" i="30"/>
  <c r="L52" i="31"/>
  <c r="I52" i="29"/>
  <c r="H52" i="29"/>
  <c r="G52" i="29"/>
  <c r="F52" i="29"/>
  <c r="E52" i="29"/>
  <c r="D52" i="29"/>
  <c r="C52" i="29"/>
  <c r="B52" i="29"/>
  <c r="I51" i="29"/>
  <c r="H51" i="29"/>
  <c r="G51" i="29"/>
  <c r="F51" i="29"/>
  <c r="E51" i="29"/>
  <c r="D51" i="29"/>
  <c r="E11" i="29" s="1"/>
  <c r="E14" i="29" s="1"/>
  <c r="C51" i="29"/>
  <c r="B51" i="29"/>
  <c r="J50" i="29"/>
  <c r="J49" i="29"/>
  <c r="J48" i="29"/>
  <c r="J47" i="29"/>
  <c r="J46" i="29"/>
  <c r="J45" i="29"/>
  <c r="J44" i="29"/>
  <c r="J43" i="29"/>
  <c r="J42" i="29"/>
  <c r="J41" i="29"/>
  <c r="J40" i="29"/>
  <c r="J39" i="29"/>
  <c r="J38" i="29"/>
  <c r="J37" i="29"/>
  <c r="J36" i="29"/>
  <c r="J35" i="29"/>
  <c r="J34" i="29"/>
  <c r="J33" i="29"/>
  <c r="J32" i="29"/>
  <c r="J31" i="29"/>
  <c r="J30" i="29"/>
  <c r="J29" i="29"/>
  <c r="J28" i="29"/>
  <c r="J27" i="29"/>
  <c r="J26" i="29"/>
  <c r="J25" i="29"/>
  <c r="J24" i="29"/>
  <c r="J23" i="29"/>
  <c r="J22" i="29"/>
  <c r="J21" i="29"/>
  <c r="G15" i="29"/>
  <c r="G12" i="29"/>
  <c r="F12" i="29"/>
  <c r="F15" i="29" s="1"/>
  <c r="E12" i="29"/>
  <c r="E15" i="29" s="1"/>
  <c r="D12" i="29"/>
  <c r="D15" i="29" s="1"/>
  <c r="C12" i="29"/>
  <c r="C15" i="29" s="1"/>
  <c r="C11" i="29"/>
  <c r="C13" i="29" s="1"/>
  <c r="I52" i="28"/>
  <c r="H52" i="28"/>
  <c r="G52" i="28"/>
  <c r="F52" i="28"/>
  <c r="E52" i="28"/>
  <c r="D52" i="28"/>
  <c r="C52" i="28"/>
  <c r="B52" i="28"/>
  <c r="I51" i="28"/>
  <c r="H51" i="28"/>
  <c r="C11" i="28" s="1"/>
  <c r="G51" i="28"/>
  <c r="F51" i="28"/>
  <c r="E51" i="28"/>
  <c r="D51" i="28"/>
  <c r="F11" i="28" s="1"/>
  <c r="F14" i="28" s="1"/>
  <c r="C51" i="28"/>
  <c r="B51" i="28"/>
  <c r="J50" i="28"/>
  <c r="J49" i="28"/>
  <c r="J48" i="28"/>
  <c r="J47" i="28"/>
  <c r="J46" i="28"/>
  <c r="J45" i="28"/>
  <c r="J44" i="28"/>
  <c r="J43" i="28"/>
  <c r="J42" i="28"/>
  <c r="J41" i="28"/>
  <c r="J40" i="28"/>
  <c r="J39" i="28"/>
  <c r="J38" i="28"/>
  <c r="J37" i="28"/>
  <c r="J36" i="28"/>
  <c r="J35" i="28"/>
  <c r="J34" i="28"/>
  <c r="J33" i="28"/>
  <c r="J32" i="28"/>
  <c r="J31" i="28"/>
  <c r="J30" i="28"/>
  <c r="J29" i="28"/>
  <c r="J28" i="28"/>
  <c r="J27" i="28"/>
  <c r="J26" i="28"/>
  <c r="J25" i="28"/>
  <c r="J24" i="28"/>
  <c r="J23" i="28"/>
  <c r="J22" i="28"/>
  <c r="J21" i="28"/>
  <c r="F15" i="28"/>
  <c r="G12" i="28"/>
  <c r="G15" i="28" s="1"/>
  <c r="F12" i="28"/>
  <c r="E12" i="28"/>
  <c r="E15" i="28" s="1"/>
  <c r="C12" i="28"/>
  <c r="C15" i="28" s="1"/>
  <c r="I52" i="27"/>
  <c r="H52" i="27"/>
  <c r="G52" i="27"/>
  <c r="F52" i="27"/>
  <c r="E52" i="27"/>
  <c r="D52" i="27"/>
  <c r="C52" i="27"/>
  <c r="B52" i="27"/>
  <c r="I51" i="27"/>
  <c r="F11" i="27" s="1"/>
  <c r="H51" i="27"/>
  <c r="D12" i="27" s="1"/>
  <c r="D15" i="27" s="1"/>
  <c r="G51" i="27"/>
  <c r="F51" i="27"/>
  <c r="E51" i="27"/>
  <c r="D51" i="27"/>
  <c r="C51" i="27"/>
  <c r="B51" i="27"/>
  <c r="J50" i="27"/>
  <c r="J49" i="27"/>
  <c r="J48" i="27"/>
  <c r="J47" i="27"/>
  <c r="J46" i="27"/>
  <c r="J45" i="27"/>
  <c r="J44" i="27"/>
  <c r="J43" i="27"/>
  <c r="J42" i="27"/>
  <c r="J41" i="27"/>
  <c r="J40" i="27"/>
  <c r="J39" i="27"/>
  <c r="J38" i="27"/>
  <c r="J37" i="27"/>
  <c r="J36" i="27"/>
  <c r="J35" i="27"/>
  <c r="J34" i="27"/>
  <c r="J33" i="27"/>
  <c r="J32" i="27"/>
  <c r="J31" i="27"/>
  <c r="J30" i="27"/>
  <c r="J29" i="27"/>
  <c r="J28" i="27"/>
  <c r="J27" i="27"/>
  <c r="J26" i="27"/>
  <c r="J25" i="27"/>
  <c r="J24" i="27"/>
  <c r="J23" i="27"/>
  <c r="J22" i="27"/>
  <c r="J21" i="27"/>
  <c r="G15" i="27"/>
  <c r="E15" i="27"/>
  <c r="C15" i="27"/>
  <c r="G12" i="27"/>
  <c r="F12" i="27"/>
  <c r="E12" i="27"/>
  <c r="C12" i="27"/>
  <c r="I52" i="26"/>
  <c r="H52" i="26"/>
  <c r="G52" i="26"/>
  <c r="F52" i="26"/>
  <c r="E52" i="26"/>
  <c r="D52" i="26"/>
  <c r="C52" i="26"/>
  <c r="B52" i="26"/>
  <c r="I51" i="26"/>
  <c r="H51" i="26"/>
  <c r="G51" i="26"/>
  <c r="D11" i="26" s="1"/>
  <c r="F51" i="26"/>
  <c r="E51" i="26"/>
  <c r="D51" i="26"/>
  <c r="C51" i="26"/>
  <c r="B51" i="26"/>
  <c r="J50" i="26"/>
  <c r="J49" i="26"/>
  <c r="J48" i="26"/>
  <c r="J47" i="26"/>
  <c r="J46" i="26"/>
  <c r="J45" i="26"/>
  <c r="J44" i="26"/>
  <c r="J43" i="26"/>
  <c r="J42" i="26"/>
  <c r="J41" i="26"/>
  <c r="J40" i="26"/>
  <c r="J39" i="26"/>
  <c r="J38" i="26"/>
  <c r="J37" i="26"/>
  <c r="J36" i="26"/>
  <c r="J35" i="26"/>
  <c r="J34" i="26"/>
  <c r="J33" i="26"/>
  <c r="J32" i="26"/>
  <c r="J31" i="26"/>
  <c r="J30" i="26"/>
  <c r="J29" i="26"/>
  <c r="J28" i="26"/>
  <c r="J27" i="26"/>
  <c r="J26" i="26"/>
  <c r="J25" i="26"/>
  <c r="J24" i="26"/>
  <c r="J23" i="26"/>
  <c r="J22" i="26"/>
  <c r="J21" i="26"/>
  <c r="G12" i="26"/>
  <c r="G15" i="26" s="1"/>
  <c r="F12" i="26"/>
  <c r="F15" i="26" s="1"/>
  <c r="E12" i="26"/>
  <c r="E15" i="26" s="1"/>
  <c r="C12" i="26"/>
  <c r="C15" i="26" s="1"/>
  <c r="I52" i="25"/>
  <c r="H52" i="25"/>
  <c r="G52" i="25"/>
  <c r="F52" i="25"/>
  <c r="E52" i="25"/>
  <c r="D52" i="25"/>
  <c r="C52" i="25"/>
  <c r="B52" i="25"/>
  <c r="I51" i="25"/>
  <c r="C11" i="25" s="1"/>
  <c r="H51" i="25"/>
  <c r="G51" i="25"/>
  <c r="F51" i="25"/>
  <c r="E51" i="25"/>
  <c r="D51" i="25"/>
  <c r="D11" i="25" s="1"/>
  <c r="D13" i="25" s="1"/>
  <c r="C51" i="25"/>
  <c r="B51" i="25"/>
  <c r="J50" i="25"/>
  <c r="J49" i="25"/>
  <c r="J48" i="25"/>
  <c r="J47" i="25"/>
  <c r="J46" i="25"/>
  <c r="J45" i="25"/>
  <c r="J44" i="25"/>
  <c r="J43" i="25"/>
  <c r="J42" i="25"/>
  <c r="J41" i="25"/>
  <c r="J40" i="25"/>
  <c r="J39" i="25"/>
  <c r="J38" i="25"/>
  <c r="J37" i="25"/>
  <c r="J36" i="25"/>
  <c r="J35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J51" i="25" s="1"/>
  <c r="E15" i="25"/>
  <c r="G12" i="25"/>
  <c r="G15" i="25" s="1"/>
  <c r="F12" i="25"/>
  <c r="E12" i="25"/>
  <c r="D12" i="25"/>
  <c r="C12" i="25"/>
  <c r="E11" i="25"/>
  <c r="E13" i="25" s="1"/>
  <c r="I52" i="24"/>
  <c r="H52" i="24"/>
  <c r="G52" i="24"/>
  <c r="F52" i="24"/>
  <c r="E52" i="24"/>
  <c r="D52" i="24"/>
  <c r="C52" i="24"/>
  <c r="B52" i="24"/>
  <c r="I51" i="24"/>
  <c r="F11" i="24" s="1"/>
  <c r="H51" i="24"/>
  <c r="G51" i="24"/>
  <c r="F51" i="24"/>
  <c r="E51" i="24"/>
  <c r="D51" i="24"/>
  <c r="E11" i="24" s="1"/>
  <c r="C51" i="24"/>
  <c r="B51" i="24"/>
  <c r="J50" i="24"/>
  <c r="J49" i="24"/>
  <c r="J48" i="24"/>
  <c r="J47" i="24"/>
  <c r="J46" i="24"/>
  <c r="J45" i="24"/>
  <c r="J44" i="24"/>
  <c r="J43" i="24"/>
  <c r="J42" i="24"/>
  <c r="J41" i="24"/>
  <c r="J40" i="24"/>
  <c r="J39" i="24"/>
  <c r="J38" i="24"/>
  <c r="J37" i="24"/>
  <c r="J36" i="24"/>
  <c r="J35" i="24"/>
  <c r="J34" i="24"/>
  <c r="J33" i="24"/>
  <c r="J32" i="24"/>
  <c r="J31" i="24"/>
  <c r="J30" i="24"/>
  <c r="J29" i="24"/>
  <c r="J28" i="24"/>
  <c r="J27" i="24"/>
  <c r="J26" i="24"/>
  <c r="J25" i="24"/>
  <c r="J24" i="24"/>
  <c r="J23" i="24"/>
  <c r="J22" i="24"/>
  <c r="J21" i="24"/>
  <c r="G12" i="24"/>
  <c r="G15" i="24" s="1"/>
  <c r="F12" i="24"/>
  <c r="E12" i="24"/>
  <c r="E15" i="24" s="1"/>
  <c r="D12" i="24"/>
  <c r="D15" i="24" s="1"/>
  <c r="C12" i="24"/>
  <c r="D11" i="24"/>
  <c r="I52" i="23"/>
  <c r="H52" i="23"/>
  <c r="G52" i="23"/>
  <c r="F52" i="23"/>
  <c r="E52" i="23"/>
  <c r="D52" i="23"/>
  <c r="C52" i="23"/>
  <c r="B52" i="23"/>
  <c r="I51" i="23"/>
  <c r="H51" i="23"/>
  <c r="G51" i="23"/>
  <c r="F51" i="23"/>
  <c r="E51" i="23"/>
  <c r="D51" i="23"/>
  <c r="E11" i="23" s="1"/>
  <c r="E13" i="23" s="1"/>
  <c r="C51" i="23"/>
  <c r="B51" i="23"/>
  <c r="J50" i="23"/>
  <c r="J49" i="23"/>
  <c r="J48" i="23"/>
  <c r="J47" i="23"/>
  <c r="J46" i="23"/>
  <c r="J45" i="23"/>
  <c r="J44" i="23"/>
  <c r="J43" i="23"/>
  <c r="J42" i="23"/>
  <c r="J41" i="23"/>
  <c r="J40" i="23"/>
  <c r="J39" i="23"/>
  <c r="J38" i="23"/>
  <c r="J37" i="23"/>
  <c r="J36" i="23"/>
  <c r="J35" i="23"/>
  <c r="J34" i="23"/>
  <c r="J33" i="23"/>
  <c r="J32" i="23"/>
  <c r="J31" i="23"/>
  <c r="J30" i="23"/>
  <c r="J29" i="23"/>
  <c r="J28" i="23"/>
  <c r="J27" i="23"/>
  <c r="J26" i="23"/>
  <c r="J25" i="23"/>
  <c r="J24" i="23"/>
  <c r="J23" i="23"/>
  <c r="J22" i="23"/>
  <c r="J21" i="23"/>
  <c r="G12" i="23"/>
  <c r="F12" i="23"/>
  <c r="F15" i="23" s="1"/>
  <c r="E12" i="23"/>
  <c r="E15" i="23" s="1"/>
  <c r="D12" i="23"/>
  <c r="D15" i="23" s="1"/>
  <c r="C12" i="23"/>
  <c r="C15" i="23" s="1"/>
  <c r="C11" i="23"/>
  <c r="I52" i="22"/>
  <c r="H52" i="22"/>
  <c r="G52" i="22"/>
  <c r="F52" i="22"/>
  <c r="E52" i="22"/>
  <c r="D52" i="22"/>
  <c r="C52" i="22"/>
  <c r="B52" i="22"/>
  <c r="I51" i="22"/>
  <c r="C11" i="22" s="1"/>
  <c r="C14" i="22" s="1"/>
  <c r="H51" i="22"/>
  <c r="G51" i="22"/>
  <c r="F51" i="22"/>
  <c r="E51" i="22"/>
  <c r="D51" i="22"/>
  <c r="F11" i="22" s="1"/>
  <c r="C51" i="22"/>
  <c r="B51" i="22"/>
  <c r="J50" i="22"/>
  <c r="J49" i="22"/>
  <c r="J48" i="22"/>
  <c r="J47" i="22"/>
  <c r="J46" i="22"/>
  <c r="J45" i="22"/>
  <c r="J44" i="22"/>
  <c r="J43" i="22"/>
  <c r="J42" i="22"/>
  <c r="J41" i="22"/>
  <c r="J40" i="22"/>
  <c r="J39" i="22"/>
  <c r="J38" i="22"/>
  <c r="J37" i="22"/>
  <c r="J36" i="22"/>
  <c r="J35" i="22"/>
  <c r="J34" i="22"/>
  <c r="J33" i="22"/>
  <c r="J32" i="22"/>
  <c r="J31" i="22"/>
  <c r="J30" i="22"/>
  <c r="J29" i="22"/>
  <c r="J28" i="22"/>
  <c r="J27" i="22"/>
  <c r="J26" i="22"/>
  <c r="J25" i="22"/>
  <c r="J24" i="22"/>
  <c r="J23" i="22"/>
  <c r="J22" i="22"/>
  <c r="J21" i="22"/>
  <c r="J52" i="22" s="1"/>
  <c r="G11" i="22" s="1"/>
  <c r="G12" i="22"/>
  <c r="F12" i="22"/>
  <c r="F15" i="22" s="1"/>
  <c r="E12" i="22"/>
  <c r="E15" i="22" s="1"/>
  <c r="D12" i="22"/>
  <c r="C12" i="22"/>
  <c r="I52" i="21"/>
  <c r="H52" i="21"/>
  <c r="G52" i="21"/>
  <c r="F52" i="21"/>
  <c r="E52" i="21"/>
  <c r="D52" i="21"/>
  <c r="C52" i="21"/>
  <c r="B52" i="21"/>
  <c r="I51" i="21"/>
  <c r="H51" i="21"/>
  <c r="C11" i="21" s="1"/>
  <c r="G51" i="21"/>
  <c r="F51" i="21"/>
  <c r="E51" i="21"/>
  <c r="D51" i="21"/>
  <c r="C51" i="21"/>
  <c r="B51" i="21"/>
  <c r="J50" i="21"/>
  <c r="J49" i="21"/>
  <c r="J48" i="21"/>
  <c r="J47" i="21"/>
  <c r="J46" i="21"/>
  <c r="J45" i="21"/>
  <c r="J44" i="21"/>
  <c r="J43" i="21"/>
  <c r="J42" i="21"/>
  <c r="J41" i="21"/>
  <c r="J40" i="21"/>
  <c r="J39" i="21"/>
  <c r="J38" i="21"/>
  <c r="J37" i="21"/>
  <c r="J36" i="21"/>
  <c r="J35" i="21"/>
  <c r="J34" i="21"/>
  <c r="J33" i="21"/>
  <c r="J32" i="21"/>
  <c r="J31" i="21"/>
  <c r="J30" i="21"/>
  <c r="J29" i="21"/>
  <c r="J28" i="21"/>
  <c r="J27" i="21"/>
  <c r="J26" i="21"/>
  <c r="J25" i="21"/>
  <c r="J24" i="21"/>
  <c r="J23" i="21"/>
  <c r="J22" i="21"/>
  <c r="J21" i="21"/>
  <c r="G12" i="21"/>
  <c r="G15" i="21" s="1"/>
  <c r="F12" i="21"/>
  <c r="F15" i="21" s="1"/>
  <c r="E12" i="21"/>
  <c r="E15" i="21" s="1"/>
  <c r="D12" i="21"/>
  <c r="D15" i="21" s="1"/>
  <c r="C12" i="21"/>
  <c r="C15" i="21" s="1"/>
  <c r="I52" i="20"/>
  <c r="H52" i="20"/>
  <c r="G52" i="20"/>
  <c r="F52" i="20"/>
  <c r="E52" i="20"/>
  <c r="D52" i="20"/>
  <c r="C52" i="20"/>
  <c r="B52" i="20"/>
  <c r="I51" i="20"/>
  <c r="H51" i="20"/>
  <c r="C11" i="20" s="1"/>
  <c r="G51" i="20"/>
  <c r="F51" i="20"/>
  <c r="E51" i="20"/>
  <c r="D51" i="20"/>
  <c r="C51" i="20"/>
  <c r="B51" i="20"/>
  <c r="J50" i="20"/>
  <c r="J49" i="20"/>
  <c r="J48" i="20"/>
  <c r="J47" i="20"/>
  <c r="J46" i="20"/>
  <c r="J45" i="20"/>
  <c r="J44" i="20"/>
  <c r="J43" i="20"/>
  <c r="J42" i="20"/>
  <c r="J41" i="20"/>
  <c r="J40" i="20"/>
  <c r="J39" i="20"/>
  <c r="J38" i="20"/>
  <c r="J37" i="20"/>
  <c r="J36" i="20"/>
  <c r="J35" i="20"/>
  <c r="J34" i="20"/>
  <c r="J33" i="20"/>
  <c r="J32" i="20"/>
  <c r="J31" i="20"/>
  <c r="J30" i="20"/>
  <c r="J29" i="20"/>
  <c r="J28" i="20"/>
  <c r="J27" i="20"/>
  <c r="J26" i="20"/>
  <c r="J25" i="20"/>
  <c r="J24" i="20"/>
  <c r="J23" i="20"/>
  <c r="J22" i="20"/>
  <c r="J21" i="20"/>
  <c r="G12" i="20"/>
  <c r="G15" i="20" s="1"/>
  <c r="F12" i="20"/>
  <c r="F15" i="20" s="1"/>
  <c r="E12" i="20"/>
  <c r="E15" i="20" s="1"/>
  <c r="C12" i="20"/>
  <c r="C15" i="20" s="1"/>
  <c r="F11" i="20"/>
  <c r="F14" i="20" s="1"/>
  <c r="I52" i="19"/>
  <c r="H52" i="19"/>
  <c r="G52" i="19"/>
  <c r="F52" i="19"/>
  <c r="E52" i="19"/>
  <c r="D52" i="19"/>
  <c r="C52" i="19"/>
  <c r="B52" i="19"/>
  <c r="I51" i="19"/>
  <c r="H51" i="19"/>
  <c r="G51" i="19"/>
  <c r="F51" i="19"/>
  <c r="E51" i="19"/>
  <c r="D51" i="19"/>
  <c r="C51" i="19"/>
  <c r="B51" i="19"/>
  <c r="J50" i="19"/>
  <c r="J49" i="19"/>
  <c r="J48" i="19"/>
  <c r="J47" i="19"/>
  <c r="J46" i="19"/>
  <c r="J45" i="19"/>
  <c r="J44" i="19"/>
  <c r="J43" i="19"/>
  <c r="J42" i="19"/>
  <c r="J41" i="19"/>
  <c r="J40" i="19"/>
  <c r="J39" i="19"/>
  <c r="J38" i="19"/>
  <c r="J37" i="19"/>
  <c r="J36" i="19"/>
  <c r="J35" i="19"/>
  <c r="J34" i="19"/>
  <c r="J33" i="19"/>
  <c r="J32" i="19"/>
  <c r="J31" i="19"/>
  <c r="J30" i="19"/>
  <c r="J29" i="19"/>
  <c r="J28" i="19"/>
  <c r="J27" i="19"/>
  <c r="J26" i="19"/>
  <c r="J25" i="19"/>
  <c r="J24" i="19"/>
  <c r="J23" i="19"/>
  <c r="J22" i="19"/>
  <c r="J21" i="19"/>
  <c r="C15" i="19"/>
  <c r="G12" i="19"/>
  <c r="F12" i="19"/>
  <c r="E12" i="19"/>
  <c r="E15" i="32" s="1"/>
  <c r="C12" i="19"/>
  <c r="C14" i="21" l="1"/>
  <c r="C13" i="21"/>
  <c r="E15" i="19"/>
  <c r="J52" i="24"/>
  <c r="C15" i="25"/>
  <c r="J51" i="27"/>
  <c r="J52" i="19"/>
  <c r="D11" i="22"/>
  <c r="D14" i="22" s="1"/>
  <c r="D15" i="25"/>
  <c r="J52" i="27"/>
  <c r="G11" i="27" s="1"/>
  <c r="C15" i="32"/>
  <c r="J52" i="21"/>
  <c r="G11" i="21" s="1"/>
  <c r="F11" i="21"/>
  <c r="C15" i="22"/>
  <c r="G15" i="23"/>
  <c r="D13" i="24"/>
  <c r="J52" i="26"/>
  <c r="G11" i="26" s="1"/>
  <c r="F11" i="26"/>
  <c r="F13" i="26" s="1"/>
  <c r="C14" i="29"/>
  <c r="D12" i="19"/>
  <c r="E11" i="19"/>
  <c r="D11" i="21"/>
  <c r="D14" i="21" s="1"/>
  <c r="D15" i="22"/>
  <c r="J52" i="23"/>
  <c r="G11" i="23" s="1"/>
  <c r="C15" i="24"/>
  <c r="F15" i="25"/>
  <c r="F15" i="27"/>
  <c r="E11" i="27"/>
  <c r="J52" i="20"/>
  <c r="G11" i="20" s="1"/>
  <c r="G14" i="20" s="1"/>
  <c r="J52" i="25"/>
  <c r="G11" i="25" s="1"/>
  <c r="J52" i="28"/>
  <c r="G11" i="28" s="1"/>
  <c r="F15" i="19"/>
  <c r="F15" i="32"/>
  <c r="D11" i="20"/>
  <c r="C14" i="23"/>
  <c r="J51" i="23"/>
  <c r="F11" i="23"/>
  <c r="F14" i="23" s="1"/>
  <c r="J52" i="29"/>
  <c r="G11" i="29" s="1"/>
  <c r="G15" i="19"/>
  <c r="G15" i="32"/>
  <c r="F11" i="19"/>
  <c r="E11" i="20"/>
  <c r="E14" i="20" s="1"/>
  <c r="G15" i="22"/>
  <c r="J51" i="24"/>
  <c r="F15" i="24"/>
  <c r="J51" i="26"/>
  <c r="C11" i="26"/>
  <c r="C14" i="26" s="1"/>
  <c r="E11" i="28"/>
  <c r="E13" i="28" s="1"/>
  <c r="D11" i="29"/>
  <c r="D14" i="29" s="1"/>
  <c r="G13" i="20"/>
  <c r="G14" i="25"/>
  <c r="G13" i="25"/>
  <c r="C13" i="25"/>
  <c r="C14" i="25"/>
  <c r="G13" i="28"/>
  <c r="G14" i="28"/>
  <c r="F13" i="23"/>
  <c r="F13" i="24"/>
  <c r="F14" i="24"/>
  <c r="G11" i="24"/>
  <c r="D13" i="26"/>
  <c r="F14" i="27"/>
  <c r="F13" i="27"/>
  <c r="G13" i="29"/>
  <c r="G14" i="29"/>
  <c r="E13" i="20"/>
  <c r="F13" i="22"/>
  <c r="F14" i="22"/>
  <c r="E14" i="24"/>
  <c r="E13" i="24"/>
  <c r="C13" i="28"/>
  <c r="C14" i="28"/>
  <c r="F13" i="19"/>
  <c r="E14" i="28"/>
  <c r="C13" i="20"/>
  <c r="C14" i="20"/>
  <c r="G14" i="27"/>
  <c r="G13" i="27"/>
  <c r="D13" i="29"/>
  <c r="G14" i="22"/>
  <c r="G13" i="22"/>
  <c r="G13" i="21"/>
  <c r="G14" i="21"/>
  <c r="F14" i="21"/>
  <c r="F13" i="21"/>
  <c r="E14" i="19"/>
  <c r="E13" i="19"/>
  <c r="E14" i="27"/>
  <c r="E13" i="27"/>
  <c r="D13" i="30"/>
  <c r="D16" i="30" s="1"/>
  <c r="E13" i="30"/>
  <c r="E16" i="30" s="1"/>
  <c r="F13" i="30"/>
  <c r="E11" i="22"/>
  <c r="C13" i="22"/>
  <c r="D11" i="23"/>
  <c r="E14" i="23"/>
  <c r="C11" i="24"/>
  <c r="D14" i="24"/>
  <c r="D12" i="26"/>
  <c r="D15" i="26" s="1"/>
  <c r="F11" i="29"/>
  <c r="E14" i="30"/>
  <c r="G15" i="30"/>
  <c r="F13" i="20"/>
  <c r="D13" i="22"/>
  <c r="J51" i="19"/>
  <c r="D12" i="20"/>
  <c r="D15" i="20" s="1"/>
  <c r="E14" i="25"/>
  <c r="D12" i="28"/>
  <c r="D15" i="28" s="1"/>
  <c r="E13" i="31"/>
  <c r="F13" i="31"/>
  <c r="F13" i="28"/>
  <c r="C15" i="31"/>
  <c r="C14" i="31"/>
  <c r="C11" i="19"/>
  <c r="J51" i="20"/>
  <c r="C11" i="27"/>
  <c r="J51" i="28"/>
  <c r="D13" i="31"/>
  <c r="E11" i="21"/>
  <c r="E13" i="29"/>
  <c r="D11" i="19"/>
  <c r="J51" i="21"/>
  <c r="F11" i="25"/>
  <c r="E11" i="26"/>
  <c r="D11" i="27"/>
  <c r="J51" i="29"/>
  <c r="D15" i="30"/>
  <c r="C13" i="23"/>
  <c r="D14" i="25"/>
  <c r="J51" i="22"/>
  <c r="D11" i="28"/>
  <c r="I52" i="18"/>
  <c r="H52" i="18"/>
  <c r="G52" i="18"/>
  <c r="F52" i="18"/>
  <c r="E52" i="18"/>
  <c r="D52" i="18"/>
  <c r="C52" i="18"/>
  <c r="B52" i="18"/>
  <c r="I51" i="18"/>
  <c r="H51" i="18"/>
  <c r="G51" i="18"/>
  <c r="F51" i="18"/>
  <c r="E51" i="18"/>
  <c r="D51" i="18"/>
  <c r="C51" i="18"/>
  <c r="B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G12" i="18"/>
  <c r="G15" i="18" s="1"/>
  <c r="F12" i="18"/>
  <c r="F15" i="18" s="1"/>
  <c r="E12" i="18"/>
  <c r="E15" i="18" s="1"/>
  <c r="C12" i="18"/>
  <c r="C15" i="18" s="1"/>
  <c r="I52" i="17"/>
  <c r="H52" i="17"/>
  <c r="G52" i="17"/>
  <c r="F52" i="17"/>
  <c r="E52" i="17"/>
  <c r="D52" i="17"/>
  <c r="C52" i="17"/>
  <c r="B52" i="17"/>
  <c r="I51" i="17"/>
  <c r="H51" i="17"/>
  <c r="G51" i="17"/>
  <c r="F51" i="17"/>
  <c r="E51" i="17"/>
  <c r="D51" i="17"/>
  <c r="E11" i="17" s="1"/>
  <c r="E14" i="17" s="1"/>
  <c r="C51" i="17"/>
  <c r="B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52" i="17" s="1"/>
  <c r="G11" i="17" s="1"/>
  <c r="C15" i="17"/>
  <c r="G12" i="17"/>
  <c r="G15" i="17" s="1"/>
  <c r="F12" i="17"/>
  <c r="E12" i="17"/>
  <c r="E15" i="17" s="1"/>
  <c r="D12" i="17"/>
  <c r="C12" i="17"/>
  <c r="I52" i="16"/>
  <c r="H52" i="16"/>
  <c r="G52" i="16"/>
  <c r="F52" i="16"/>
  <c r="E52" i="16"/>
  <c r="D52" i="16"/>
  <c r="C52" i="16"/>
  <c r="B52" i="16"/>
  <c r="I51" i="16"/>
  <c r="H51" i="16"/>
  <c r="G51" i="16"/>
  <c r="F51" i="16"/>
  <c r="E51" i="16"/>
  <c r="F11" i="16" s="1"/>
  <c r="F14" i="16" s="1"/>
  <c r="D51" i="16"/>
  <c r="C51" i="16"/>
  <c r="B51" i="16"/>
  <c r="J50" i="16"/>
  <c r="J49" i="16"/>
  <c r="J48" i="16"/>
  <c r="J47" i="16"/>
  <c r="J46" i="16"/>
  <c r="J45" i="16"/>
  <c r="J44" i="16"/>
  <c r="J43" i="16"/>
  <c r="J42" i="16"/>
  <c r="J41" i="16"/>
  <c r="J40" i="16"/>
  <c r="J39" i="16"/>
  <c r="J38" i="16"/>
  <c r="J37" i="16"/>
  <c r="J36" i="16"/>
  <c r="J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G12" i="16"/>
  <c r="F12" i="16"/>
  <c r="F15" i="16" s="1"/>
  <c r="E12" i="16"/>
  <c r="C12" i="16"/>
  <c r="I52" i="15"/>
  <c r="H52" i="15"/>
  <c r="G52" i="15"/>
  <c r="F52" i="15"/>
  <c r="E52" i="15"/>
  <c r="D52" i="15"/>
  <c r="C52" i="15"/>
  <c r="B52" i="15"/>
  <c r="I51" i="15"/>
  <c r="H51" i="15"/>
  <c r="G51" i="15"/>
  <c r="F51" i="15"/>
  <c r="E51" i="15"/>
  <c r="D51" i="15"/>
  <c r="C51" i="15"/>
  <c r="B51" i="15"/>
  <c r="J50" i="15"/>
  <c r="J49" i="15"/>
  <c r="J48" i="15"/>
  <c r="J47" i="15"/>
  <c r="J46" i="15"/>
  <c r="J45" i="15"/>
  <c r="J44" i="15"/>
  <c r="J43" i="15"/>
  <c r="J42" i="15"/>
  <c r="J41" i="15"/>
  <c r="J40" i="15"/>
  <c r="J39" i="15"/>
  <c r="J38" i="15"/>
  <c r="J37" i="15"/>
  <c r="J36" i="15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G15" i="15"/>
  <c r="C15" i="15"/>
  <c r="G12" i="15"/>
  <c r="F12" i="15"/>
  <c r="F15" i="15" s="1"/>
  <c r="E12" i="15"/>
  <c r="E15" i="15" s="1"/>
  <c r="D12" i="15"/>
  <c r="D15" i="15" s="1"/>
  <c r="C12" i="15"/>
  <c r="I52" i="14"/>
  <c r="H52" i="14"/>
  <c r="G52" i="14"/>
  <c r="F52" i="14"/>
  <c r="E52" i="14"/>
  <c r="D52" i="14"/>
  <c r="C52" i="14"/>
  <c r="B52" i="14"/>
  <c r="I51" i="14"/>
  <c r="H51" i="14"/>
  <c r="G51" i="14"/>
  <c r="F51" i="14"/>
  <c r="E51" i="14"/>
  <c r="D51" i="14"/>
  <c r="E11" i="14" s="1"/>
  <c r="C51" i="14"/>
  <c r="B51" i="14"/>
  <c r="J50" i="14"/>
  <c r="J49" i="14"/>
  <c r="J48" i="14"/>
  <c r="J47" i="14"/>
  <c r="J46" i="14"/>
  <c r="J45" i="14"/>
  <c r="J44" i="14"/>
  <c r="J43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52" i="14" s="1"/>
  <c r="G12" i="14"/>
  <c r="G15" i="14" s="1"/>
  <c r="F12" i="14"/>
  <c r="E12" i="14"/>
  <c r="E15" i="14" s="1"/>
  <c r="C12" i="14"/>
  <c r="I52" i="13"/>
  <c r="H52" i="13"/>
  <c r="G52" i="13"/>
  <c r="F52" i="13"/>
  <c r="E52" i="13"/>
  <c r="D52" i="13"/>
  <c r="C52" i="13"/>
  <c r="B52" i="13"/>
  <c r="I51" i="13"/>
  <c r="C11" i="13" s="1"/>
  <c r="H51" i="13"/>
  <c r="G51" i="13"/>
  <c r="F51" i="13"/>
  <c r="E11" i="13" s="1"/>
  <c r="E13" i="13" s="1"/>
  <c r="E51" i="13"/>
  <c r="D51" i="13"/>
  <c r="C51" i="13"/>
  <c r="B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G12" i="13"/>
  <c r="G15" i="13" s="1"/>
  <c r="F12" i="13"/>
  <c r="E12" i="13"/>
  <c r="E15" i="13" s="1"/>
  <c r="D12" i="13"/>
  <c r="D15" i="13" s="1"/>
  <c r="C12" i="13"/>
  <c r="C15" i="13" s="1"/>
  <c r="I52" i="12"/>
  <c r="H52" i="12"/>
  <c r="G52" i="12"/>
  <c r="F52" i="12"/>
  <c r="E52" i="12"/>
  <c r="D52" i="12"/>
  <c r="C52" i="12"/>
  <c r="B52" i="12"/>
  <c r="I51" i="12"/>
  <c r="H51" i="12"/>
  <c r="D12" i="12" s="1"/>
  <c r="D15" i="12" s="1"/>
  <c r="G51" i="12"/>
  <c r="F51" i="12"/>
  <c r="E51" i="12"/>
  <c r="D11" i="12" s="1"/>
  <c r="D13" i="12" s="1"/>
  <c r="D51" i="12"/>
  <c r="C51" i="12"/>
  <c r="B51" i="12"/>
  <c r="F15" i="12" s="1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G12" i="12"/>
  <c r="G15" i="12" s="1"/>
  <c r="F12" i="12"/>
  <c r="E12" i="12"/>
  <c r="E15" i="12" s="1"/>
  <c r="C12" i="12"/>
  <c r="C11" i="12"/>
  <c r="C13" i="12" s="1"/>
  <c r="I52" i="11"/>
  <c r="H52" i="11"/>
  <c r="G52" i="11"/>
  <c r="F52" i="11"/>
  <c r="E52" i="11"/>
  <c r="D52" i="11"/>
  <c r="C52" i="11"/>
  <c r="B52" i="11"/>
  <c r="I51" i="11"/>
  <c r="H51" i="11"/>
  <c r="G51" i="11"/>
  <c r="F51" i="11"/>
  <c r="E11" i="11" s="1"/>
  <c r="E13" i="11" s="1"/>
  <c r="E51" i="11"/>
  <c r="D51" i="11"/>
  <c r="C51" i="11"/>
  <c r="B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52" i="11" s="1"/>
  <c r="G11" i="11" s="1"/>
  <c r="J27" i="11"/>
  <c r="J26" i="11"/>
  <c r="J25" i="11"/>
  <c r="J24" i="11"/>
  <c r="J23" i="11"/>
  <c r="J22" i="11"/>
  <c r="J21" i="11"/>
  <c r="G15" i="11"/>
  <c r="C15" i="11"/>
  <c r="G12" i="11"/>
  <c r="F12" i="11"/>
  <c r="F15" i="11" s="1"/>
  <c r="E12" i="11"/>
  <c r="D12" i="11"/>
  <c r="D15" i="11" s="1"/>
  <c r="C12" i="11"/>
  <c r="C11" i="11"/>
  <c r="C14" i="11" s="1"/>
  <c r="I52" i="10"/>
  <c r="H52" i="10"/>
  <c r="G52" i="10"/>
  <c r="F52" i="10"/>
  <c r="E52" i="10"/>
  <c r="D52" i="10"/>
  <c r="C52" i="10"/>
  <c r="B52" i="10"/>
  <c r="I51" i="10"/>
  <c r="C11" i="10" s="1"/>
  <c r="H51" i="10"/>
  <c r="G51" i="10"/>
  <c r="F51" i="10"/>
  <c r="E51" i="10"/>
  <c r="D51" i="10"/>
  <c r="C51" i="10"/>
  <c r="B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G12" i="10"/>
  <c r="F12" i="10"/>
  <c r="E12" i="10"/>
  <c r="D12" i="10"/>
  <c r="D15" i="10" s="1"/>
  <c r="C12" i="10"/>
  <c r="I52" i="9"/>
  <c r="H52" i="9"/>
  <c r="G52" i="9"/>
  <c r="F52" i="9"/>
  <c r="E52" i="9"/>
  <c r="D52" i="9"/>
  <c r="C52" i="9"/>
  <c r="B52" i="9"/>
  <c r="I51" i="9"/>
  <c r="H51" i="9"/>
  <c r="D12" i="9" s="1"/>
  <c r="D15" i="9" s="1"/>
  <c r="G51" i="9"/>
  <c r="E11" i="9" s="1"/>
  <c r="E14" i="9" s="1"/>
  <c r="F51" i="9"/>
  <c r="E51" i="9"/>
  <c r="D51" i="9"/>
  <c r="C51" i="9"/>
  <c r="B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C15" i="9"/>
  <c r="G12" i="9"/>
  <c r="G15" i="9" s="1"/>
  <c r="F12" i="9"/>
  <c r="F15" i="9" s="1"/>
  <c r="E12" i="9"/>
  <c r="E15" i="9" s="1"/>
  <c r="C12" i="9"/>
  <c r="I52" i="8"/>
  <c r="H52" i="8"/>
  <c r="G52" i="8"/>
  <c r="F52" i="8"/>
  <c r="E52" i="8"/>
  <c r="D52" i="8"/>
  <c r="C52" i="8"/>
  <c r="B52" i="8"/>
  <c r="I51" i="8"/>
  <c r="H51" i="8"/>
  <c r="C11" i="8" s="1"/>
  <c r="G51" i="8"/>
  <c r="F51" i="8"/>
  <c r="E51" i="8"/>
  <c r="D51" i="8"/>
  <c r="C51" i="8"/>
  <c r="B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G12" i="8"/>
  <c r="G15" i="8" s="1"/>
  <c r="F12" i="8"/>
  <c r="F15" i="8" s="1"/>
  <c r="E12" i="8"/>
  <c r="E15" i="8" s="1"/>
  <c r="C12" i="8"/>
  <c r="C15" i="8" s="1"/>
  <c r="F11" i="8"/>
  <c r="F14" i="8" s="1"/>
  <c r="I52" i="7"/>
  <c r="H52" i="7"/>
  <c r="G52" i="7"/>
  <c r="F52" i="7"/>
  <c r="E52" i="7"/>
  <c r="D52" i="7"/>
  <c r="C52" i="7"/>
  <c r="B52" i="7"/>
  <c r="I51" i="7"/>
  <c r="F11" i="7" s="1"/>
  <c r="H51" i="7"/>
  <c r="C11" i="7" s="1"/>
  <c r="G51" i="7"/>
  <c r="E11" i="7" s="1"/>
  <c r="F51" i="7"/>
  <c r="E51" i="7"/>
  <c r="D51" i="7"/>
  <c r="C51" i="7"/>
  <c r="B51" i="7"/>
  <c r="C15" i="7" s="1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G12" i="7"/>
  <c r="F12" i="7"/>
  <c r="E12" i="7"/>
  <c r="E15" i="7" s="1"/>
  <c r="D12" i="7"/>
  <c r="C12" i="7"/>
  <c r="I52" i="6"/>
  <c r="H52" i="6"/>
  <c r="G52" i="6"/>
  <c r="F52" i="6"/>
  <c r="E52" i="6"/>
  <c r="D52" i="6"/>
  <c r="C52" i="6"/>
  <c r="B52" i="6"/>
  <c r="I51" i="6"/>
  <c r="H51" i="6"/>
  <c r="G51" i="6"/>
  <c r="F51" i="6"/>
  <c r="E51" i="6"/>
  <c r="D51" i="6"/>
  <c r="C51" i="6"/>
  <c r="B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G12" i="6"/>
  <c r="F12" i="6"/>
  <c r="E12" i="6"/>
  <c r="C12" i="6"/>
  <c r="G13" i="26" l="1"/>
  <c r="G14" i="26"/>
  <c r="C14" i="10"/>
  <c r="C13" i="10"/>
  <c r="C15" i="6"/>
  <c r="J51" i="6"/>
  <c r="C11" i="6"/>
  <c r="J51" i="11"/>
  <c r="F11" i="11"/>
  <c r="C15" i="12"/>
  <c r="F15" i="13"/>
  <c r="J52" i="15"/>
  <c r="G11" i="15" s="1"/>
  <c r="E11" i="15"/>
  <c r="D11" i="17"/>
  <c r="F14" i="26"/>
  <c r="F14" i="19"/>
  <c r="F11" i="6"/>
  <c r="J52" i="7"/>
  <c r="G11" i="7" s="1"/>
  <c r="J52" i="10"/>
  <c r="G11" i="10" s="1"/>
  <c r="F11" i="10"/>
  <c r="D11" i="11"/>
  <c r="J52" i="13"/>
  <c r="C11" i="15"/>
  <c r="C13" i="15" s="1"/>
  <c r="J52" i="16"/>
  <c r="G11" i="16" s="1"/>
  <c r="D15" i="17"/>
  <c r="E15" i="6"/>
  <c r="F15" i="33"/>
  <c r="F15" i="6"/>
  <c r="C11" i="9"/>
  <c r="C15" i="10"/>
  <c r="D11" i="14"/>
  <c r="F11" i="15"/>
  <c r="F14" i="15" s="1"/>
  <c r="J52" i="18"/>
  <c r="G11" i="18" s="1"/>
  <c r="F11" i="18"/>
  <c r="D15" i="19"/>
  <c r="D15" i="32"/>
  <c r="G11" i="19"/>
  <c r="G15" i="6"/>
  <c r="G15" i="33"/>
  <c r="D15" i="7"/>
  <c r="J52" i="9"/>
  <c r="G11" i="9" s="1"/>
  <c r="G13" i="9" s="1"/>
  <c r="E15" i="11"/>
  <c r="C15" i="14"/>
  <c r="J51" i="14"/>
  <c r="C11" i="14"/>
  <c r="C14" i="14" s="1"/>
  <c r="J51" i="16"/>
  <c r="E11" i="16"/>
  <c r="F15" i="17"/>
  <c r="C11" i="17"/>
  <c r="E11" i="6"/>
  <c r="J52" i="6"/>
  <c r="J52" i="8"/>
  <c r="G11" i="8" s="1"/>
  <c r="G13" i="8" s="1"/>
  <c r="D11" i="9"/>
  <c r="E15" i="10"/>
  <c r="J51" i="12"/>
  <c r="F11" i="14"/>
  <c r="F13" i="14" s="1"/>
  <c r="C15" i="16"/>
  <c r="D13" i="21"/>
  <c r="C13" i="26"/>
  <c r="G15" i="16"/>
  <c r="F15" i="7"/>
  <c r="F15" i="10"/>
  <c r="C14" i="12"/>
  <c r="D11" i="13"/>
  <c r="F15" i="14"/>
  <c r="J51" i="15"/>
  <c r="E15" i="16"/>
  <c r="C11" i="16"/>
  <c r="D11" i="18"/>
  <c r="D13" i="32"/>
  <c r="D11" i="6"/>
  <c r="G15" i="7"/>
  <c r="E11" i="8"/>
  <c r="E14" i="8" s="1"/>
  <c r="G15" i="10"/>
  <c r="J52" i="12"/>
  <c r="G11" i="12" s="1"/>
  <c r="F11" i="12"/>
  <c r="F13" i="12" s="1"/>
  <c r="C11" i="18"/>
  <c r="F13" i="32"/>
  <c r="F14" i="32"/>
  <c r="C14" i="17"/>
  <c r="C13" i="17"/>
  <c r="E13" i="7"/>
  <c r="E14" i="7"/>
  <c r="G14" i="8"/>
  <c r="D14" i="9"/>
  <c r="D13" i="9"/>
  <c r="F14" i="14"/>
  <c r="G11" i="14"/>
  <c r="C13" i="7"/>
  <c r="C14" i="7"/>
  <c r="F14" i="7"/>
  <c r="F13" i="7"/>
  <c r="F14" i="12"/>
  <c r="C14" i="18"/>
  <c r="C13" i="18"/>
  <c r="G13" i="11"/>
  <c r="G14" i="11"/>
  <c r="E13" i="14"/>
  <c r="E14" i="14"/>
  <c r="G13" i="17"/>
  <c r="G14" i="17"/>
  <c r="E14" i="16"/>
  <c r="E13" i="16"/>
  <c r="C13" i="16"/>
  <c r="C14" i="16"/>
  <c r="C14" i="6"/>
  <c r="C13" i="6"/>
  <c r="C13" i="8"/>
  <c r="C14" i="8"/>
  <c r="F13" i="11"/>
  <c r="F14" i="11"/>
  <c r="G14" i="15"/>
  <c r="G13" i="15"/>
  <c r="E14" i="15"/>
  <c r="E13" i="15"/>
  <c r="D14" i="17"/>
  <c r="D13" i="17"/>
  <c r="D13" i="13"/>
  <c r="D14" i="13"/>
  <c r="F14" i="6"/>
  <c r="F13" i="6"/>
  <c r="G11" i="6"/>
  <c r="G13" i="10"/>
  <c r="G14" i="10"/>
  <c r="F13" i="10"/>
  <c r="F14" i="10"/>
  <c r="D14" i="11"/>
  <c r="D13" i="11"/>
  <c r="C13" i="13"/>
  <c r="C14" i="13"/>
  <c r="G11" i="13"/>
  <c r="G14" i="16"/>
  <c r="G13" i="16"/>
  <c r="D14" i="18"/>
  <c r="G14" i="7"/>
  <c r="G13" i="7"/>
  <c r="G13" i="18"/>
  <c r="G14" i="18"/>
  <c r="F13" i="18"/>
  <c r="F14" i="18"/>
  <c r="D14" i="28"/>
  <c r="D13" i="28"/>
  <c r="E13" i="26"/>
  <c r="E14" i="26"/>
  <c r="C13" i="27"/>
  <c r="C14" i="27"/>
  <c r="E14" i="22"/>
  <c r="E13" i="22"/>
  <c r="D12" i="6"/>
  <c r="F11" i="9"/>
  <c r="E11" i="10"/>
  <c r="E14" i="11"/>
  <c r="D14" i="12"/>
  <c r="J51" i="13"/>
  <c r="D12" i="14"/>
  <c r="D15" i="14" s="1"/>
  <c r="F11" i="17"/>
  <c r="E11" i="18"/>
  <c r="F13" i="25"/>
  <c r="F14" i="25"/>
  <c r="F13" i="29"/>
  <c r="F14" i="29"/>
  <c r="F16" i="30"/>
  <c r="F14" i="30"/>
  <c r="F15" i="30"/>
  <c r="G13" i="24"/>
  <c r="G14" i="24"/>
  <c r="D11" i="10"/>
  <c r="C13" i="11"/>
  <c r="D14" i="6"/>
  <c r="J51" i="7"/>
  <c r="D12" i="8"/>
  <c r="D15" i="8" s="1"/>
  <c r="E11" i="12"/>
  <c r="E14" i="13"/>
  <c r="D12" i="16"/>
  <c r="D15" i="16" s="1"/>
  <c r="D13" i="19"/>
  <c r="D14" i="19"/>
  <c r="E13" i="9"/>
  <c r="G13" i="23"/>
  <c r="G14" i="23"/>
  <c r="E14" i="6"/>
  <c r="J51" i="8"/>
  <c r="C14" i="24"/>
  <c r="C13" i="24"/>
  <c r="D11" i="7"/>
  <c r="J51" i="9"/>
  <c r="F11" i="13"/>
  <c r="D11" i="15"/>
  <c r="J51" i="17"/>
  <c r="D12" i="18"/>
  <c r="D15" i="18" s="1"/>
  <c r="D14" i="30"/>
  <c r="E14" i="21"/>
  <c r="E13" i="21"/>
  <c r="F13" i="8"/>
  <c r="F13" i="16"/>
  <c r="D11" i="8"/>
  <c r="J51" i="10"/>
  <c r="D11" i="16"/>
  <c r="J51" i="18"/>
  <c r="D15" i="31"/>
  <c r="D16" i="31"/>
  <c r="D14" i="31"/>
  <c r="F16" i="31"/>
  <c r="F15" i="31"/>
  <c r="F14" i="31"/>
  <c r="D13" i="23"/>
  <c r="D14" i="23"/>
  <c r="D14" i="20"/>
  <c r="E13" i="17"/>
  <c r="C13" i="19"/>
  <c r="C14" i="19"/>
  <c r="D13" i="27"/>
  <c r="D14" i="27"/>
  <c r="E16" i="31"/>
  <c r="E15" i="31"/>
  <c r="E14" i="31"/>
  <c r="E15" i="30"/>
  <c r="D14" i="26"/>
  <c r="D13" i="20"/>
  <c r="G13" i="12" l="1"/>
  <c r="G14" i="12"/>
  <c r="F13" i="15"/>
  <c r="C14" i="15"/>
  <c r="G14" i="9"/>
  <c r="C15" i="33"/>
  <c r="G14" i="19"/>
  <c r="G13" i="19"/>
  <c r="C14" i="9"/>
  <c r="C13" i="9"/>
  <c r="E15" i="33"/>
  <c r="C13" i="14"/>
  <c r="E13" i="6"/>
  <c r="D13" i="14"/>
  <c r="D15" i="6"/>
  <c r="D15" i="33"/>
  <c r="E14" i="32"/>
  <c r="E13" i="32"/>
  <c r="E13" i="8"/>
  <c r="C13" i="32"/>
  <c r="C14" i="32"/>
  <c r="D14" i="32"/>
  <c r="G14" i="13"/>
  <c r="G13" i="13"/>
  <c r="D14" i="8"/>
  <c r="D13" i="8"/>
  <c r="D13" i="15"/>
  <c r="D14" i="15"/>
  <c r="E14" i="12"/>
  <c r="E13" i="12"/>
  <c r="E13" i="18"/>
  <c r="E14" i="18"/>
  <c r="G14" i="6"/>
  <c r="G13" i="6"/>
  <c r="D13" i="7"/>
  <c r="D14" i="7"/>
  <c r="F14" i="9"/>
  <c r="F13" i="9"/>
  <c r="F13" i="13"/>
  <c r="F14" i="13"/>
  <c r="D13" i="18"/>
  <c r="G14" i="14"/>
  <c r="G13" i="14"/>
  <c r="D13" i="6"/>
  <c r="F13" i="17"/>
  <c r="F14" i="17"/>
  <c r="D14" i="16"/>
  <c r="D13" i="16"/>
  <c r="D14" i="14"/>
  <c r="D14" i="10"/>
  <c r="D13" i="10"/>
  <c r="E14" i="10"/>
  <c r="E13" i="10"/>
  <c r="D14" i="33" l="1"/>
  <c r="D13" i="33"/>
  <c r="G13" i="33"/>
  <c r="G14" i="33"/>
  <c r="E13" i="33"/>
  <c r="E14" i="33"/>
  <c r="F13" i="33"/>
  <c r="F14" i="33"/>
  <c r="G14" i="32"/>
  <c r="G13" i="32"/>
  <c r="C14" i="33"/>
  <c r="C13" i="33"/>
</calcChain>
</file>

<file path=xl/sharedStrings.xml><?xml version="1.0" encoding="utf-8"?>
<sst xmlns="http://schemas.openxmlformats.org/spreadsheetml/2006/main" count="1520" uniqueCount="68">
  <si>
    <t>Total Administrative Cost:</t>
  </si>
  <si>
    <t>Total Participant Cost:</t>
  </si>
  <si>
    <t>Total Incentives Paid:</t>
  </si>
  <si>
    <t>Total Tax Credits:</t>
  </si>
  <si>
    <t>Ratepayer</t>
  </si>
  <si>
    <t>Total</t>
  </si>
  <si>
    <t>Benefit/Cost Data</t>
  </si>
  <si>
    <t>Participant</t>
  </si>
  <si>
    <t>Impact</t>
  </si>
  <si>
    <t>Utility</t>
  </si>
  <si>
    <t>Resource</t>
  </si>
  <si>
    <t>Societal</t>
  </si>
  <si>
    <t>Total Benefits</t>
  </si>
  <si>
    <t>Total Costs</t>
  </si>
  <si>
    <t>Net Benefits</t>
  </si>
  <si>
    <t>B/C Ratio</t>
  </si>
  <si>
    <t>Levelized Cost ($/MWh)</t>
  </si>
  <si>
    <t>Avoided</t>
  </si>
  <si>
    <t>Loss Adjusted</t>
  </si>
  <si>
    <t>Generation</t>
  </si>
  <si>
    <t>Transmission</t>
  </si>
  <si>
    <t>Distribution</t>
  </si>
  <si>
    <t>Energy</t>
  </si>
  <si>
    <t>Peak</t>
  </si>
  <si>
    <t>Capacity</t>
  </si>
  <si>
    <t>Bill</t>
  </si>
  <si>
    <t>Non-Energy</t>
  </si>
  <si>
    <t>Year</t>
  </si>
  <si>
    <t>MWh</t>
  </si>
  <si>
    <t>MW</t>
  </si>
  <si>
    <t>Cost</t>
  </si>
  <si>
    <t>Savings</t>
  </si>
  <si>
    <t>Benefits</t>
  </si>
  <si>
    <t>Externalities</t>
  </si>
  <si>
    <t>NPV - TRC</t>
  </si>
  <si>
    <t>NPV - SOC</t>
  </si>
  <si>
    <t>Total Resource Test</t>
  </si>
  <si>
    <t>Societal Test</t>
  </si>
  <si>
    <t>Environmental Externality</t>
  </si>
  <si>
    <t>Total Equipment Costs</t>
  </si>
  <si>
    <t>Assumed</t>
  </si>
  <si>
    <t>Ongoing</t>
  </si>
  <si>
    <t>Administrative</t>
  </si>
  <si>
    <t>Costs</t>
  </si>
  <si>
    <t>Incentives</t>
  </si>
  <si>
    <t>Levelized Cost ($/kW)</t>
  </si>
  <si>
    <t>Production</t>
  </si>
  <si>
    <t>MMBtu</t>
  </si>
  <si>
    <t>Levelized Cost ($/MMBtu)</t>
  </si>
  <si>
    <t>Iowa Base 2021 Results ‐ Electric</t>
  </si>
  <si>
    <t>Iowa Base 2021 Results ‐ Gas</t>
  </si>
  <si>
    <t>Residential Equipment</t>
  </si>
  <si>
    <t>Residential Assessment</t>
  </si>
  <si>
    <t>Residential Behavioral</t>
  </si>
  <si>
    <t>Residential Appliance Recycling</t>
  </si>
  <si>
    <t>Residential Low Income</t>
  </si>
  <si>
    <t>Residential Education</t>
  </si>
  <si>
    <t>Nonresidential Equipment</t>
  </si>
  <si>
    <t>Nonresidential Energy Solutions</t>
  </si>
  <si>
    <t>Commercial New Construction</t>
  </si>
  <si>
    <t>Income Qualified Multifamily Housing</t>
  </si>
  <si>
    <t>Nonresidential Education</t>
  </si>
  <si>
    <t>Trees</t>
  </si>
  <si>
    <t>Assessments</t>
  </si>
  <si>
    <t>Residential Load Management</t>
  </si>
  <si>
    <t>Nonresidential Load Management</t>
  </si>
  <si>
    <t>Gas Summary</t>
  </si>
  <si>
    <t>Electric Summary (Energy Programs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</si>
</sst>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0_);_(* \(#,##0.000\);_(* &quot;-&quot;???_);_(@_)"/>
    <numFmt numFmtId="167" formatCode="_(* #,##0.000_);_(* \(#,##0.0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3" applyFont="1"/>
    <xf numFmtId="0" fontId="4" fillId="0" borderId="0" xfId="0" applyFont="1"/>
    <xf numFmtId="0" fontId="5" fillId="0" borderId="0" xfId="3" applyFont="1"/>
    <xf numFmtId="0" fontId="6" fillId="0" borderId="0" xfId="3" applyFont="1"/>
    <xf numFmtId="164" fontId="6" fillId="0" borderId="0" xfId="3" applyNumberFormat="1" applyFont="1"/>
    <xf numFmtId="0" fontId="7" fillId="0" borderId="0" xfId="0" applyFont="1"/>
    <xf numFmtId="164" fontId="7" fillId="0" borderId="0" xfId="2" applyNumberFormat="1" applyFont="1"/>
    <xf numFmtId="164" fontId="6" fillId="0" borderId="0" xfId="4" applyNumberFormat="1" applyFont="1"/>
    <xf numFmtId="43" fontId="6" fillId="0" borderId="0" xfId="5" applyFont="1"/>
    <xf numFmtId="44" fontId="6" fillId="0" borderId="0" xfId="4" applyFont="1"/>
    <xf numFmtId="0" fontId="5" fillId="0" borderId="0" xfId="3" applyFont="1" applyAlignment="1">
      <alignment horizontal="right"/>
    </xf>
    <xf numFmtId="0" fontId="5" fillId="0" borderId="1" xfId="3" applyFont="1" applyBorder="1"/>
    <xf numFmtId="0" fontId="5" fillId="0" borderId="1" xfId="3" applyFont="1" applyBorder="1" applyAlignment="1">
      <alignment horizontal="right"/>
    </xf>
    <xf numFmtId="164" fontId="5" fillId="0" borderId="0" xfId="3" applyNumberFormat="1" applyFont="1"/>
    <xf numFmtId="44" fontId="7" fillId="0" borderId="0" xfId="2" applyFont="1"/>
    <xf numFmtId="164" fontId="7" fillId="0" borderId="0" xfId="0" applyNumberFormat="1" applyFont="1"/>
    <xf numFmtId="2" fontId="5" fillId="0" borderId="0" xfId="3" applyNumberFormat="1" applyFont="1"/>
    <xf numFmtId="43" fontId="5" fillId="0" borderId="0" xfId="5" applyFont="1"/>
    <xf numFmtId="164" fontId="7" fillId="0" borderId="1" xfId="2" applyNumberFormat="1" applyFont="1" applyBorder="1"/>
    <xf numFmtId="166" fontId="7" fillId="0" borderId="0" xfId="0" applyNumberFormat="1" applyFont="1"/>
    <xf numFmtId="0" fontId="1" fillId="0" borderId="0" xfId="0" applyFont="1"/>
    <xf numFmtId="0" fontId="8" fillId="0" borderId="0" xfId="3" applyFont="1"/>
    <xf numFmtId="0" fontId="9" fillId="0" borderId="0" xfId="0" applyFont="1"/>
    <xf numFmtId="10" fontId="9" fillId="0" borderId="0" xfId="6" applyNumberFormat="1" applyFont="1"/>
    <xf numFmtId="0" fontId="10" fillId="0" borderId="0" xfId="3" applyFont="1"/>
    <xf numFmtId="0" fontId="10" fillId="0" borderId="0" xfId="0" applyFont="1"/>
    <xf numFmtId="0" fontId="6" fillId="0" borderId="0" xfId="0" applyFont="1"/>
    <xf numFmtId="164" fontId="5" fillId="0" borderId="0" xfId="2" applyNumberFormat="1" applyFont="1" applyFill="1"/>
    <xf numFmtId="164" fontId="7" fillId="0" borderId="0" xfId="2" applyNumberFormat="1" applyFont="1" applyFill="1"/>
    <xf numFmtId="164" fontId="7" fillId="0" borderId="1" xfId="2" applyNumberFormat="1" applyFont="1" applyFill="1" applyBorder="1"/>
    <xf numFmtId="0" fontId="3" fillId="0" borderId="0" xfId="3" applyFont="1" applyFill="1"/>
    <xf numFmtId="0" fontId="10" fillId="0" borderId="0" xfId="3" applyFont="1" applyFill="1"/>
    <xf numFmtId="0" fontId="10" fillId="0" borderId="0" xfId="0" applyFont="1" applyFill="1"/>
    <xf numFmtId="0" fontId="9" fillId="0" borderId="0" xfId="0" applyFont="1" applyFill="1"/>
    <xf numFmtId="10" fontId="9" fillId="0" borderId="0" xfId="6" applyNumberFormat="1" applyFont="1" applyFill="1"/>
    <xf numFmtId="0" fontId="5" fillId="0" borderId="0" xfId="3" applyFont="1" applyFill="1"/>
    <xf numFmtId="0" fontId="6" fillId="0" borderId="0" xfId="3" applyFont="1" applyFill="1"/>
    <xf numFmtId="0" fontId="5" fillId="0" borderId="0" xfId="3" applyFont="1" applyFill="1" applyAlignment="1">
      <alignment horizontal="right"/>
    </xf>
    <xf numFmtId="0" fontId="7" fillId="0" borderId="0" xfId="0" applyFont="1" applyFill="1"/>
    <xf numFmtId="0" fontId="5" fillId="0" borderId="1" xfId="3" applyFont="1" applyFill="1" applyBorder="1"/>
    <xf numFmtId="0" fontId="5" fillId="0" borderId="1" xfId="3" applyFont="1" applyFill="1" applyBorder="1" applyAlignment="1">
      <alignment horizontal="right"/>
    </xf>
    <xf numFmtId="164" fontId="5" fillId="0" borderId="0" xfId="3" applyNumberFormat="1" applyFont="1" applyFill="1"/>
    <xf numFmtId="44" fontId="7" fillId="0" borderId="0" xfId="2" applyFont="1" applyFill="1"/>
    <xf numFmtId="2" fontId="5" fillId="0" borderId="0" xfId="3" applyNumberFormat="1" applyFont="1" applyFill="1"/>
    <xf numFmtId="43" fontId="5" fillId="0" borderId="0" xfId="5" applyFont="1" applyFill="1"/>
    <xf numFmtId="0" fontId="4" fillId="0" borderId="0" xfId="0" applyFont="1" applyFill="1"/>
    <xf numFmtId="164" fontId="6" fillId="0" borderId="0" xfId="4" applyNumberFormat="1" applyFont="1" applyFill="1"/>
    <xf numFmtId="43" fontId="6" fillId="0" borderId="0" xfId="5" applyFont="1" applyFill="1"/>
    <xf numFmtId="44" fontId="6" fillId="0" borderId="0" xfId="4" applyFont="1" applyFill="1"/>
    <xf numFmtId="166" fontId="7" fillId="0" borderId="0" xfId="0" applyNumberFormat="1" applyFont="1" applyFill="1"/>
    <xf numFmtId="0" fontId="11" fillId="0" borderId="0" xfId="3" applyFont="1"/>
    <xf numFmtId="0" fontId="11" fillId="0" borderId="0" xfId="0" applyFont="1"/>
    <xf numFmtId="0" fontId="12" fillId="0" borderId="0" xfId="3" applyFont="1"/>
    <xf numFmtId="44" fontId="5" fillId="0" borderId="0" xfId="2" applyFont="1" applyFill="1"/>
    <xf numFmtId="164" fontId="5" fillId="0" borderId="1" xfId="2" applyNumberFormat="1" applyFont="1" applyFill="1" applyBorder="1"/>
    <xf numFmtId="165" fontId="5" fillId="0" borderId="0" xfId="1" applyNumberFormat="1" applyFont="1" applyFill="1"/>
    <xf numFmtId="44" fontId="5" fillId="0" borderId="0" xfId="2" applyFont="1"/>
    <xf numFmtId="164" fontId="5" fillId="0" borderId="0" xfId="2" applyNumberFormat="1" applyFont="1"/>
    <xf numFmtId="164" fontId="5" fillId="0" borderId="1" xfId="2" applyNumberFormat="1" applyFont="1" applyBorder="1"/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67" fontId="7" fillId="0" borderId="0" xfId="1" applyNumberFormat="1" applyFont="1" applyFill="1"/>
    <xf numFmtId="167" fontId="7" fillId="0" borderId="1" xfId="1" applyNumberFormat="1" applyFont="1" applyFill="1" applyBorder="1"/>
    <xf numFmtId="167" fontId="5" fillId="0" borderId="0" xfId="1" applyNumberFormat="1" applyFont="1" applyFill="1"/>
    <xf numFmtId="43" fontId="5" fillId="0" borderId="1" xfId="3" applyNumberFormat="1" applyFont="1" applyBorder="1" applyAlignment="1">
      <alignment horizontal="right"/>
    </xf>
    <xf numFmtId="165" fontId="5" fillId="0" borderId="1" xfId="1" applyNumberFormat="1" applyFont="1" applyFill="1" applyBorder="1" applyAlignment="1">
      <alignment horizontal="right"/>
    </xf>
    <xf numFmtId="165" fontId="7" fillId="0" borderId="0" xfId="1" applyNumberFormat="1" applyFont="1" applyFill="1"/>
    <xf numFmtId="165" fontId="7" fillId="0" borderId="1" xfId="1" applyNumberFormat="1" applyFont="1" applyFill="1" applyBorder="1"/>
  </cellXfs>
  <cellStyles count="7">
    <cellStyle name="Comma" xfId="1" builtinId="3"/>
    <cellStyle name="Comma 2" xfId="5" xr:uid="{1025CDE6-237F-4B38-9993-C09E63BA5A48}"/>
    <cellStyle name="Currency" xfId="2" builtinId="4"/>
    <cellStyle name="Currency 2" xfId="4" xr:uid="{9A8EFFCA-8CF2-4E17-A1EC-04593CD8218F}"/>
    <cellStyle name="Normal" xfId="0" builtinId="0"/>
    <cellStyle name="Normal 2" xfId="3" xr:uid="{DCA0486A-01FC-4AE0-8DA2-56B6C9F819F4}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worksheets/sheet13.xml" Type="http://schemas.openxmlformats.org/officeDocument/2006/relationships/worksheet"/><Relationship Id="rId14" Target="worksheets/sheet14.xml" Type="http://schemas.openxmlformats.org/officeDocument/2006/relationships/worksheet"/><Relationship Id="rId15" Target="worksheets/sheet15.xml" Type="http://schemas.openxmlformats.org/officeDocument/2006/relationships/worksheet"/><Relationship Id="rId16" Target="worksheets/sheet16.xml" Type="http://schemas.openxmlformats.org/officeDocument/2006/relationships/worksheet"/><Relationship Id="rId17" Target="worksheets/sheet17.xml" Type="http://schemas.openxmlformats.org/officeDocument/2006/relationships/worksheet"/><Relationship Id="rId18" Target="worksheets/sheet18.xml" Type="http://schemas.openxmlformats.org/officeDocument/2006/relationships/worksheet"/><Relationship Id="rId19" Target="worksheets/sheet19.xml" Type="http://schemas.openxmlformats.org/officeDocument/2006/relationships/worksheet"/><Relationship Id="rId2" Target="worksheets/sheet2.xml" Type="http://schemas.openxmlformats.org/officeDocument/2006/relationships/worksheet"/><Relationship Id="rId20" Target="worksheets/sheet20.xml" Type="http://schemas.openxmlformats.org/officeDocument/2006/relationships/worksheet"/><Relationship Id="rId21" Target="worksheets/sheet21.xml" Type="http://schemas.openxmlformats.org/officeDocument/2006/relationships/worksheet"/><Relationship Id="rId22" Target="worksheets/sheet22.xml" Type="http://schemas.openxmlformats.org/officeDocument/2006/relationships/worksheet"/><Relationship Id="rId23" Target="worksheets/sheet23.xml" Type="http://schemas.openxmlformats.org/officeDocument/2006/relationships/worksheet"/><Relationship Id="rId24" Target="worksheets/sheet24.xml" Type="http://schemas.openxmlformats.org/officeDocument/2006/relationships/worksheet"/><Relationship Id="rId25" Target="worksheets/sheet25.xml" Type="http://schemas.openxmlformats.org/officeDocument/2006/relationships/worksheet"/><Relationship Id="rId26" Target="worksheets/sheet26.xml" Type="http://schemas.openxmlformats.org/officeDocument/2006/relationships/worksheet"/><Relationship Id="rId27" Target="worksheets/sheet27.xml" Type="http://schemas.openxmlformats.org/officeDocument/2006/relationships/worksheet"/><Relationship Id="rId28" Target="worksheets/sheet28.xml" Type="http://schemas.openxmlformats.org/officeDocument/2006/relationships/worksheet"/><Relationship Id="rId29" Target="worksheets/sheet29.xml" Type="http://schemas.openxmlformats.org/officeDocument/2006/relationships/worksheet"/><Relationship Id="rId3" Target="worksheets/sheet3.xml" Type="http://schemas.openxmlformats.org/officeDocument/2006/relationships/worksheet"/><Relationship Id="rId30" Target="worksheets/sheet30.xml" Type="http://schemas.openxmlformats.org/officeDocument/2006/relationships/worksheet"/><Relationship Id="rId31" Target="theme/theme1.xml" Type="http://schemas.openxmlformats.org/officeDocument/2006/relationships/theme"/><Relationship Id="rId32" Target="styles.xml" Type="http://schemas.openxmlformats.org/officeDocument/2006/relationships/styles"/><Relationship Id="rId33" Target="sharedStrings.xml" Type="http://schemas.openxmlformats.org/officeDocument/2006/relationships/sharedStrings"/><Relationship Id="rId34" Target="calcChain.xml" Type="http://schemas.openxmlformats.org/officeDocument/2006/relationships/calcChain"/><Relationship Id="rId35" Target="../customXml/item1.xml" Type="http://schemas.openxmlformats.org/officeDocument/2006/relationships/customXml"/><Relationship Id="rId36" Target="../customXml/item2.xml" Type="http://schemas.openxmlformats.org/officeDocument/2006/relationships/customXml"/><Relationship Id="rId37" Target="../customXml/item3.xml" Type="http://schemas.openxmlformats.org/officeDocument/2006/relationships/customXml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/Relationships>
</file>

<file path=xl/drawings/_rels/drawing10.xml.rels><?xml version="1.0" encoding="UTF-8" standalone="no"?><Relationships xmlns="http://schemas.openxmlformats.org/package/2006/relationships"><Relationship Id="rId1" Target="../media/image10.png" Type="http://schemas.openxmlformats.org/officeDocument/2006/relationships/image"/></Relationships>
</file>

<file path=xl/drawings/_rels/drawing11.xml.rels><?xml version="1.0" encoding="UTF-8" standalone="no"?><Relationships xmlns="http://schemas.openxmlformats.org/package/2006/relationships"><Relationship Id="rId1" Target="../media/image11.png" Type="http://schemas.openxmlformats.org/officeDocument/2006/relationships/image"/></Relationships>
</file>

<file path=xl/drawings/_rels/drawing12.xml.rels><?xml version="1.0" encoding="UTF-8" standalone="no"?><Relationships xmlns="http://schemas.openxmlformats.org/package/2006/relationships"><Relationship Id="rId1" Target="../media/image12.png" Type="http://schemas.openxmlformats.org/officeDocument/2006/relationships/image"/></Relationships>
</file>

<file path=xl/drawings/_rels/drawing13.xml.rels><?xml version="1.0" encoding="UTF-8" standalone="no"?><Relationships xmlns="http://schemas.openxmlformats.org/package/2006/relationships"><Relationship Id="rId1" Target="../media/image13.png" Type="http://schemas.openxmlformats.org/officeDocument/2006/relationships/image"/></Relationships>
</file>

<file path=xl/drawings/_rels/drawing14.xml.rels><?xml version="1.0" encoding="UTF-8" standalone="no"?><Relationships xmlns="http://schemas.openxmlformats.org/package/2006/relationships"><Relationship Id="rId1" Target="../media/image14.png" Type="http://schemas.openxmlformats.org/officeDocument/2006/relationships/image"/></Relationships>
</file>

<file path=xl/drawings/_rels/drawing15.xml.rels><?xml version="1.0" encoding="UTF-8" standalone="no"?><Relationships xmlns="http://schemas.openxmlformats.org/package/2006/relationships"><Relationship Id="rId1" Target="../media/image15.png" Type="http://schemas.openxmlformats.org/officeDocument/2006/relationships/image"/></Relationships>
</file>

<file path=xl/drawings/_rels/drawing16.xml.rels><?xml version="1.0" encoding="UTF-8" standalone="no"?><Relationships xmlns="http://schemas.openxmlformats.org/package/2006/relationships"><Relationship Id="rId1" Target="../media/image16.png" Type="http://schemas.openxmlformats.org/officeDocument/2006/relationships/image"/></Relationships>
</file>

<file path=xl/drawings/_rels/drawing17.xml.rels><?xml version="1.0" encoding="UTF-8" standalone="no"?><Relationships xmlns="http://schemas.openxmlformats.org/package/2006/relationships"><Relationship Id="rId1" Target="../media/image17.png" Type="http://schemas.openxmlformats.org/officeDocument/2006/relationships/image"/></Relationships>
</file>

<file path=xl/drawings/_rels/drawing18.xml.rels><?xml version="1.0" encoding="UTF-8" standalone="no"?><Relationships xmlns="http://schemas.openxmlformats.org/package/2006/relationships"><Relationship Id="rId1" Target="../media/image18.png" Type="http://schemas.openxmlformats.org/officeDocument/2006/relationships/image"/></Relationships>
</file>

<file path=xl/drawings/_rels/drawing19.xml.rels><?xml version="1.0" encoding="UTF-8" standalone="no"?><Relationships xmlns="http://schemas.openxmlformats.org/package/2006/relationships"><Relationship Id="rId1" Target="../media/image19.png" Type="http://schemas.openxmlformats.org/officeDocument/2006/relationships/image"/></Relationships>
</file>

<file path=xl/drawings/_rels/drawing2.xml.rels><?xml version="1.0" encoding="UTF-8" standalone="no"?><Relationships xmlns="http://schemas.openxmlformats.org/package/2006/relationships"><Relationship Id="rId1" Target="../media/image2.png" Type="http://schemas.openxmlformats.org/officeDocument/2006/relationships/image"/></Relationships>
</file>

<file path=xl/drawings/_rels/drawing20.xml.rels><?xml version="1.0" encoding="UTF-8" standalone="no"?><Relationships xmlns="http://schemas.openxmlformats.org/package/2006/relationships"><Relationship Id="rId1" Target="../media/image20.png" Type="http://schemas.openxmlformats.org/officeDocument/2006/relationships/image"/></Relationships>
</file>

<file path=xl/drawings/_rels/drawing21.xml.rels><?xml version="1.0" encoding="UTF-8" standalone="no"?><Relationships xmlns="http://schemas.openxmlformats.org/package/2006/relationships"><Relationship Id="rId1" Target="../media/image21.png" Type="http://schemas.openxmlformats.org/officeDocument/2006/relationships/image"/></Relationships>
</file>

<file path=xl/drawings/_rels/drawing22.xml.rels><?xml version="1.0" encoding="UTF-8" standalone="no"?><Relationships xmlns="http://schemas.openxmlformats.org/package/2006/relationships"><Relationship Id="rId1" Target="../media/image22.png" Type="http://schemas.openxmlformats.org/officeDocument/2006/relationships/image"/></Relationships>
</file>

<file path=xl/drawings/_rels/drawing23.xml.rels><?xml version="1.0" encoding="UTF-8" standalone="no"?><Relationships xmlns="http://schemas.openxmlformats.org/package/2006/relationships"><Relationship Id="rId1" Target="../media/image23.png" Type="http://schemas.openxmlformats.org/officeDocument/2006/relationships/image"/></Relationships>
</file>

<file path=xl/drawings/_rels/drawing24.xml.rels><?xml version="1.0" encoding="UTF-8" standalone="no"?><Relationships xmlns="http://schemas.openxmlformats.org/package/2006/relationships"><Relationship Id="rId1" Target="../media/image24.png" Type="http://schemas.openxmlformats.org/officeDocument/2006/relationships/image"/></Relationships>
</file>

<file path=xl/drawings/_rels/drawing25.xml.rels><?xml version="1.0" encoding="UTF-8" standalone="no"?><Relationships xmlns="http://schemas.openxmlformats.org/package/2006/relationships"><Relationship Id="rId1" Target="../media/image25.png" Type="http://schemas.openxmlformats.org/officeDocument/2006/relationships/image"/></Relationships>
</file>

<file path=xl/drawings/_rels/drawing26.xml.rels><?xml version="1.0" encoding="UTF-8" standalone="no"?><Relationships xmlns="http://schemas.openxmlformats.org/package/2006/relationships"><Relationship Id="rId1" Target="../media/image26.png" Type="http://schemas.openxmlformats.org/officeDocument/2006/relationships/image"/></Relationships>
</file>

<file path=xl/drawings/_rels/drawing27.xml.rels><?xml version="1.0" encoding="UTF-8" standalone="no"?><Relationships xmlns="http://schemas.openxmlformats.org/package/2006/relationships"><Relationship Id="rId1" Target="../media/image27.png" Type="http://schemas.openxmlformats.org/officeDocument/2006/relationships/image"/></Relationships>
</file>

<file path=xl/drawings/_rels/drawing28.xml.rels><?xml version="1.0" encoding="UTF-8" standalone="no"?><Relationships xmlns="http://schemas.openxmlformats.org/package/2006/relationships"><Relationship Id="rId1" Target="../media/image28.png" Type="http://schemas.openxmlformats.org/officeDocument/2006/relationships/image"/></Relationships>
</file>

<file path=xl/drawings/_rels/drawing29.xml.rels><?xml version="1.0" encoding="UTF-8" standalone="no"?><Relationships xmlns="http://schemas.openxmlformats.org/package/2006/relationships"><Relationship Id="rId1" Target="../media/image29.png" Type="http://schemas.openxmlformats.org/officeDocument/2006/relationships/image"/></Relationships>
</file>

<file path=xl/drawings/_rels/drawing3.xml.rels><?xml version="1.0" encoding="UTF-8" standalone="no"?><Relationships xmlns="http://schemas.openxmlformats.org/package/2006/relationships"><Relationship Id="rId1" Target="../media/image3.png" Type="http://schemas.openxmlformats.org/officeDocument/2006/relationships/image"/></Relationships>
</file>

<file path=xl/drawings/_rels/drawing30.xml.rels><?xml version="1.0" encoding="UTF-8" standalone="no"?><Relationships xmlns="http://schemas.openxmlformats.org/package/2006/relationships"><Relationship Id="rId1" Target="../media/image30.png" Type="http://schemas.openxmlformats.org/officeDocument/2006/relationships/image"/></Relationships>
</file>

<file path=xl/drawings/_rels/drawing4.xml.rels><?xml version="1.0" encoding="UTF-8" standalone="no"?><Relationships xmlns="http://schemas.openxmlformats.org/package/2006/relationships"><Relationship Id="rId1" Target="../media/image4.png" Type="http://schemas.openxmlformats.org/officeDocument/2006/relationships/image"/></Relationships>
</file>

<file path=xl/drawings/_rels/drawing5.xml.rels><?xml version="1.0" encoding="UTF-8" standalone="no"?><Relationships xmlns="http://schemas.openxmlformats.org/package/2006/relationships"><Relationship Id="rId1" Target="../media/image5.png" Type="http://schemas.openxmlformats.org/officeDocument/2006/relationships/image"/></Relationships>
</file>

<file path=xl/drawings/_rels/drawing6.xml.rels><?xml version="1.0" encoding="UTF-8" standalone="no"?><Relationships xmlns="http://schemas.openxmlformats.org/package/2006/relationships"><Relationship Id="rId1" Target="../media/image6.png" Type="http://schemas.openxmlformats.org/officeDocument/2006/relationships/image"/></Relationships>
</file>

<file path=xl/drawings/_rels/drawing7.xml.rels><?xml version="1.0" encoding="UTF-8" standalone="no"?><Relationships xmlns="http://schemas.openxmlformats.org/package/2006/relationships"><Relationship Id="rId1" Target="../media/image7.png" Type="http://schemas.openxmlformats.org/officeDocument/2006/relationships/image"/></Relationships>
</file>

<file path=xl/drawings/_rels/drawing8.xml.rels><?xml version="1.0" encoding="UTF-8" standalone="no"?><Relationships xmlns="http://schemas.openxmlformats.org/package/2006/relationships"><Relationship Id="rId1" Target="../media/image8.png" Type="http://schemas.openxmlformats.org/officeDocument/2006/relationships/image"/></Relationships>
</file>

<file path=xl/drawings/_rels/drawing9.xml.rels><?xml version="1.0" encoding="UTF-8" standalone="no"?><Relationships xmlns="http://schemas.openxmlformats.org/package/2006/relationships"><Relationship Id="rId1" Target="../media/image9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431365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431365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431365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431365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431365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431365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431365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431365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431365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431365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431365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431365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431365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431365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431365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431365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431365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431365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431365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431365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431365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431365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431365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431365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431365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431365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431365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431365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431365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4</xdr:col>
      <xdr:colOff>431365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10.xml.rels><?xml version="1.0" encoding="UTF-8" standalone="no"?><Relationships xmlns="http://schemas.openxmlformats.org/package/2006/relationships"><Relationship Id="rId1" Target="../printerSettings/printerSettings10.bin" Type="http://schemas.openxmlformats.org/officeDocument/2006/relationships/printerSettings"/><Relationship Id="rId2" Target="../drawings/drawing10.xml" Type="http://schemas.openxmlformats.org/officeDocument/2006/relationships/drawing"/></Relationships>
</file>

<file path=xl/worksheets/_rels/sheet11.xml.rels><?xml version="1.0" encoding="UTF-8" standalone="no"?><Relationships xmlns="http://schemas.openxmlformats.org/package/2006/relationships"><Relationship Id="rId1" Target="../printerSettings/printerSettings11.bin" Type="http://schemas.openxmlformats.org/officeDocument/2006/relationships/printerSettings"/><Relationship Id="rId2" Target="../drawings/drawing11.xml" Type="http://schemas.openxmlformats.org/officeDocument/2006/relationships/drawing"/></Relationships>
</file>

<file path=xl/worksheets/_rels/sheet12.xml.rels><?xml version="1.0" encoding="UTF-8" standalone="no"?><Relationships xmlns="http://schemas.openxmlformats.org/package/2006/relationships"><Relationship Id="rId1" Target="../printerSettings/printerSettings12.bin" Type="http://schemas.openxmlformats.org/officeDocument/2006/relationships/printerSettings"/><Relationship Id="rId2" Target="../drawings/drawing12.xml" Type="http://schemas.openxmlformats.org/officeDocument/2006/relationships/drawing"/></Relationships>
</file>

<file path=xl/worksheets/_rels/sheet13.xml.rels><?xml version="1.0" encoding="UTF-8" standalone="no"?><Relationships xmlns="http://schemas.openxmlformats.org/package/2006/relationships"><Relationship Id="rId1" Target="../printerSettings/printerSettings13.bin" Type="http://schemas.openxmlformats.org/officeDocument/2006/relationships/printerSettings"/><Relationship Id="rId2" Target="../drawings/drawing13.xml" Type="http://schemas.openxmlformats.org/officeDocument/2006/relationships/drawing"/></Relationships>
</file>

<file path=xl/worksheets/_rels/sheet14.xml.rels><?xml version="1.0" encoding="UTF-8" standalone="no"?><Relationships xmlns="http://schemas.openxmlformats.org/package/2006/relationships"><Relationship Id="rId1" Target="../printerSettings/printerSettings14.bin" Type="http://schemas.openxmlformats.org/officeDocument/2006/relationships/printerSettings"/><Relationship Id="rId2" Target="../drawings/drawing14.xml" Type="http://schemas.openxmlformats.org/officeDocument/2006/relationships/drawing"/></Relationships>
</file>

<file path=xl/worksheets/_rels/sheet15.xml.rels><?xml version="1.0" encoding="UTF-8" standalone="no"?><Relationships xmlns="http://schemas.openxmlformats.org/package/2006/relationships"><Relationship Id="rId1" Target="../printerSettings/printerSettings15.bin" Type="http://schemas.openxmlformats.org/officeDocument/2006/relationships/printerSettings"/><Relationship Id="rId2" Target="../drawings/drawing15.xml" Type="http://schemas.openxmlformats.org/officeDocument/2006/relationships/drawing"/></Relationships>
</file>

<file path=xl/worksheets/_rels/sheet16.xml.rels><?xml version="1.0" encoding="UTF-8" standalone="no"?><Relationships xmlns="http://schemas.openxmlformats.org/package/2006/relationships"><Relationship Id="rId1" Target="../printerSettings/printerSettings16.bin" Type="http://schemas.openxmlformats.org/officeDocument/2006/relationships/printerSettings"/><Relationship Id="rId2" Target="../drawings/drawing16.xml" Type="http://schemas.openxmlformats.org/officeDocument/2006/relationships/drawing"/></Relationships>
</file>

<file path=xl/worksheets/_rels/sheet17.xml.rels><?xml version="1.0" encoding="UTF-8" standalone="no"?><Relationships xmlns="http://schemas.openxmlformats.org/package/2006/relationships"><Relationship Id="rId1" Target="../printerSettings/printerSettings17.bin" Type="http://schemas.openxmlformats.org/officeDocument/2006/relationships/printerSettings"/><Relationship Id="rId2" Target="../drawings/drawing17.xml" Type="http://schemas.openxmlformats.org/officeDocument/2006/relationships/drawing"/></Relationships>
</file>

<file path=xl/worksheets/_rels/sheet18.xml.rels><?xml version="1.0" encoding="UTF-8" standalone="no"?><Relationships xmlns="http://schemas.openxmlformats.org/package/2006/relationships"><Relationship Id="rId1" Target="../printerSettings/printerSettings18.bin" Type="http://schemas.openxmlformats.org/officeDocument/2006/relationships/printerSettings"/><Relationship Id="rId2" Target="../drawings/drawing18.xml" Type="http://schemas.openxmlformats.org/officeDocument/2006/relationships/drawing"/></Relationships>
</file>

<file path=xl/worksheets/_rels/sheet19.xml.rels><?xml version="1.0" encoding="UTF-8" standalone="no"?><Relationships xmlns="http://schemas.openxmlformats.org/package/2006/relationships"><Relationship Id="rId1" Target="../printerSettings/printerSettings19.bin" Type="http://schemas.openxmlformats.org/officeDocument/2006/relationships/printerSettings"/><Relationship Id="rId2" Target="../drawings/drawing19.xml" Type="http://schemas.openxmlformats.org/officeDocument/2006/relationships/drawing"/></Relationships>
</file>

<file path=xl/worksheets/_rels/sheet2.xml.rels><?xml version="1.0" encoding="UTF-8" standalone="no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_rels/sheet20.xml.rels><?xml version="1.0" encoding="UTF-8" standalone="no"?><Relationships xmlns="http://schemas.openxmlformats.org/package/2006/relationships"><Relationship Id="rId1" Target="../printerSettings/printerSettings20.bin" Type="http://schemas.openxmlformats.org/officeDocument/2006/relationships/printerSettings"/><Relationship Id="rId2" Target="../drawings/drawing20.xml" Type="http://schemas.openxmlformats.org/officeDocument/2006/relationships/drawing"/></Relationships>
</file>

<file path=xl/worksheets/_rels/sheet21.xml.rels><?xml version="1.0" encoding="UTF-8" standalone="no"?><Relationships xmlns="http://schemas.openxmlformats.org/package/2006/relationships"><Relationship Id="rId1" Target="../printerSettings/printerSettings21.bin" Type="http://schemas.openxmlformats.org/officeDocument/2006/relationships/printerSettings"/><Relationship Id="rId2" Target="../drawings/drawing21.xml" Type="http://schemas.openxmlformats.org/officeDocument/2006/relationships/drawing"/></Relationships>
</file>

<file path=xl/worksheets/_rels/sheet22.xml.rels><?xml version="1.0" encoding="UTF-8" standalone="no"?><Relationships xmlns="http://schemas.openxmlformats.org/package/2006/relationships"><Relationship Id="rId1" Target="../printerSettings/printerSettings22.bin" Type="http://schemas.openxmlformats.org/officeDocument/2006/relationships/printerSettings"/><Relationship Id="rId2" Target="../drawings/drawing22.xml" Type="http://schemas.openxmlformats.org/officeDocument/2006/relationships/drawing"/></Relationships>
</file>

<file path=xl/worksheets/_rels/sheet23.xml.rels><?xml version="1.0" encoding="UTF-8" standalone="no"?><Relationships xmlns="http://schemas.openxmlformats.org/package/2006/relationships"><Relationship Id="rId1" Target="../printerSettings/printerSettings23.bin" Type="http://schemas.openxmlformats.org/officeDocument/2006/relationships/printerSettings"/><Relationship Id="rId2" Target="../drawings/drawing23.xml" Type="http://schemas.openxmlformats.org/officeDocument/2006/relationships/drawing"/></Relationships>
</file>

<file path=xl/worksheets/_rels/sheet24.xml.rels><?xml version="1.0" encoding="UTF-8" standalone="no"?><Relationships xmlns="http://schemas.openxmlformats.org/package/2006/relationships"><Relationship Id="rId1" Target="../printerSettings/printerSettings24.bin" Type="http://schemas.openxmlformats.org/officeDocument/2006/relationships/printerSettings"/><Relationship Id="rId2" Target="../drawings/drawing24.xml" Type="http://schemas.openxmlformats.org/officeDocument/2006/relationships/drawing"/></Relationships>
</file>

<file path=xl/worksheets/_rels/sheet25.xml.rels><?xml version="1.0" encoding="UTF-8" standalone="no"?><Relationships xmlns="http://schemas.openxmlformats.org/package/2006/relationships"><Relationship Id="rId1" Target="../printerSettings/printerSettings25.bin" Type="http://schemas.openxmlformats.org/officeDocument/2006/relationships/printerSettings"/><Relationship Id="rId2" Target="../drawings/drawing25.xml" Type="http://schemas.openxmlformats.org/officeDocument/2006/relationships/drawing"/></Relationships>
</file>

<file path=xl/worksheets/_rels/sheet26.xml.rels><?xml version="1.0" encoding="UTF-8" standalone="no"?><Relationships xmlns="http://schemas.openxmlformats.org/package/2006/relationships"><Relationship Id="rId1" Target="../printerSettings/printerSettings26.bin" Type="http://schemas.openxmlformats.org/officeDocument/2006/relationships/printerSettings"/><Relationship Id="rId2" Target="../drawings/drawing26.xml" Type="http://schemas.openxmlformats.org/officeDocument/2006/relationships/drawing"/></Relationships>
</file>

<file path=xl/worksheets/_rels/sheet27.xml.rels><?xml version="1.0" encoding="UTF-8" standalone="no"?><Relationships xmlns="http://schemas.openxmlformats.org/package/2006/relationships"><Relationship Id="rId1" Target="../printerSettings/printerSettings27.bin" Type="http://schemas.openxmlformats.org/officeDocument/2006/relationships/printerSettings"/><Relationship Id="rId2" Target="../drawings/drawing27.xml" Type="http://schemas.openxmlformats.org/officeDocument/2006/relationships/drawing"/></Relationships>
</file>

<file path=xl/worksheets/_rels/sheet28.xml.rels><?xml version="1.0" encoding="UTF-8" standalone="no"?><Relationships xmlns="http://schemas.openxmlformats.org/package/2006/relationships"><Relationship Id="rId1" Target="../printerSettings/printerSettings28.bin" Type="http://schemas.openxmlformats.org/officeDocument/2006/relationships/printerSettings"/><Relationship Id="rId2" Target="../drawings/drawing28.xml" Type="http://schemas.openxmlformats.org/officeDocument/2006/relationships/drawing"/></Relationships>
</file>

<file path=xl/worksheets/_rels/sheet29.xml.rels><?xml version="1.0" encoding="UTF-8" standalone="no"?><Relationships xmlns="http://schemas.openxmlformats.org/package/2006/relationships"><Relationship Id="rId1" Target="../printerSettings/printerSettings29.bin" Type="http://schemas.openxmlformats.org/officeDocument/2006/relationships/printerSettings"/><Relationship Id="rId2" Target="../drawings/drawing29.xml" Type="http://schemas.openxmlformats.org/officeDocument/2006/relationships/drawing"/></Relationships>
</file>

<file path=xl/worksheets/_rels/sheet3.xml.rels><?xml version="1.0" encoding="UTF-8" standalone="no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drawing3.xml" Type="http://schemas.openxmlformats.org/officeDocument/2006/relationships/drawing"/></Relationships>
</file>

<file path=xl/worksheets/_rels/sheet30.xml.rels><?xml version="1.0" encoding="UTF-8" standalone="no"?><Relationships xmlns="http://schemas.openxmlformats.org/package/2006/relationships"><Relationship Id="rId1" Target="../printerSettings/printerSettings30.bin" Type="http://schemas.openxmlformats.org/officeDocument/2006/relationships/printerSettings"/><Relationship Id="rId2" Target="../drawings/drawing30.xml" Type="http://schemas.openxmlformats.org/officeDocument/2006/relationships/drawing"/></Relationships>
</file>

<file path=xl/worksheets/_rels/sheet4.xml.rels><?xml version="1.0" encoding="UTF-8" standalone="no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drawings/drawing4.xml" Type="http://schemas.openxmlformats.org/officeDocument/2006/relationships/drawing"/></Relationships>
</file>

<file path=xl/worksheets/_rels/sheet5.xml.rels><?xml version="1.0" encoding="UTF-8" standalone="no"?><Relationships xmlns="http://schemas.openxmlformats.org/package/2006/relationships"><Relationship Id="rId1" Target="../printerSettings/printerSettings5.bin" Type="http://schemas.openxmlformats.org/officeDocument/2006/relationships/printerSettings"/><Relationship Id="rId2" Target="../drawings/drawing5.xml" Type="http://schemas.openxmlformats.org/officeDocument/2006/relationships/drawing"/></Relationships>
</file>

<file path=xl/worksheets/_rels/sheet6.xml.rels><?xml version="1.0" encoding="UTF-8" standalone="no"?><Relationships xmlns="http://schemas.openxmlformats.org/package/2006/relationships"><Relationship Id="rId1" Target="../printerSettings/printerSettings6.bin" Type="http://schemas.openxmlformats.org/officeDocument/2006/relationships/printerSettings"/><Relationship Id="rId2" Target="../drawings/drawing6.xml" Type="http://schemas.openxmlformats.org/officeDocument/2006/relationships/drawing"/></Relationships>
</file>

<file path=xl/worksheets/_rels/sheet7.xml.rels><?xml version="1.0" encoding="UTF-8" standalone="no"?><Relationships xmlns="http://schemas.openxmlformats.org/package/2006/relationships"><Relationship Id="rId1" Target="../printerSettings/printerSettings7.bin" Type="http://schemas.openxmlformats.org/officeDocument/2006/relationships/printerSettings"/><Relationship Id="rId2" Target="../drawings/drawing7.xml" Type="http://schemas.openxmlformats.org/officeDocument/2006/relationships/drawing"/></Relationships>
</file>

<file path=xl/worksheets/_rels/sheet8.xml.rels><?xml version="1.0" encoding="UTF-8" standalone="no"?><Relationships xmlns="http://schemas.openxmlformats.org/package/2006/relationships"><Relationship Id="rId1" Target="../printerSettings/printerSettings8.bin" Type="http://schemas.openxmlformats.org/officeDocument/2006/relationships/printerSettings"/><Relationship Id="rId2" Target="../drawings/drawing8.xml" Type="http://schemas.openxmlformats.org/officeDocument/2006/relationships/drawing"/></Relationships>
</file>

<file path=xl/worksheets/_rels/sheet9.xml.rels><?xml version="1.0" encoding="UTF-8" standalone="no"?><Relationships xmlns="http://schemas.openxmlformats.org/package/2006/relationships"><Relationship Id="rId1" Target="../printerSettings/printerSettings9.bin" Type="http://schemas.openxmlformats.org/officeDocument/2006/relationships/printerSettings"/><Relationship Id="rId2" Target="../drawings/drawing9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2EAE2-32AF-4F03-9193-6A327579F3AA}">
  <sheetPr codeName="Sheet34">
    <pageSetUpPr fitToPage="1"/>
  </sheetPr>
  <dimension ref="A2:T68"/>
  <sheetViews>
    <sheetView tabSelected="1" view="pageLayout" zoomScale="90" zoomScaleNormal="100" zoomScalePageLayoutView="90" workbookViewId="0">
      <selection activeCell="A2" sqref="A2"/>
    </sheetView>
  </sheetViews>
  <sheetFormatPr defaultColWidth="9.1328125" defaultRowHeight="14.25" x14ac:dyDescent="0.45"/>
  <cols>
    <col min="1" max="1" customWidth="true" style="21" width="10.265625" collapsed="false"/>
    <col min="2" max="2" customWidth="true" style="21" width="14.3984375" collapsed="false"/>
    <col min="3" max="3" customWidth="true" style="21" width="14.265625" collapsed="false"/>
    <col min="4" max="6" customWidth="true" style="21" width="14.73046875" collapsed="false"/>
    <col min="7" max="7" customWidth="true" style="21" width="16.59765625" collapsed="false"/>
    <col min="8" max="9" customWidth="true" style="21" width="12.265625" collapsed="false"/>
    <col min="10" max="10" customWidth="true" style="21" width="13.0" collapsed="false"/>
    <col min="11" max="11" bestFit="true" customWidth="true" style="21" width="12.3984375" collapsed="false"/>
    <col min="12" max="12" customWidth="true" style="21" width="12.73046875" collapsed="false"/>
    <col min="13" max="13" bestFit="true" customWidth="true" style="21" width="23.1328125" collapsed="false"/>
    <col min="14" max="14" bestFit="true" customWidth="true" style="21" width="13.265625" collapsed="false"/>
    <col min="15" max="16" bestFit="true" customWidth="true" style="21" width="13.0" collapsed="false"/>
    <col min="17" max="17" bestFit="true" customWidth="true" style="21" width="12.73046875" collapsed="false"/>
    <col min="18" max="18" bestFit="true" customWidth="true" style="21" width="13.3984375" collapsed="false"/>
    <col min="19" max="16384" style="21" width="9.1328125" collapsed="false"/>
  </cols>
  <sheetData>
    <row r="2" spans="1:20" s="2" customFormat="1" ht="18" x14ac:dyDescent="0.55000000000000004">
      <c r="A2" s="1" t="s">
        <v>49</v>
      </c>
      <c r="B2" s="1"/>
      <c r="C2" s="1"/>
      <c r="D2" s="1"/>
      <c r="E2" s="1"/>
      <c r="F2" s="1"/>
      <c r="G2" s="1"/>
      <c r="H2" s="1"/>
      <c r="I2" s="1"/>
    </row>
    <row r="3" spans="1:20" s="2" customFormat="1" ht="18" x14ac:dyDescent="0.55000000000000004">
      <c r="A3" s="1" t="s">
        <v>67</v>
      </c>
      <c r="B3" s="31"/>
      <c r="C3" s="31"/>
      <c r="D3" s="31"/>
      <c r="E3" s="31"/>
      <c r="F3" s="31"/>
      <c r="G3" s="31"/>
      <c r="H3" s="31"/>
      <c r="I3" s="34" t="s">
        <v>36</v>
      </c>
      <c r="J3" s="35">
        <v>7.1300000000000002E-2</v>
      </c>
      <c r="K3" s="46"/>
      <c r="L3" s="46"/>
      <c r="M3" s="46"/>
      <c r="N3" s="46"/>
    </row>
    <row r="4" spans="1:20" s="6" customFormat="1" x14ac:dyDescent="0.45">
      <c r="A4" s="3"/>
      <c r="B4" s="36"/>
      <c r="C4" s="28"/>
      <c r="D4" s="36"/>
      <c r="E4" s="36"/>
      <c r="F4" s="36"/>
      <c r="G4" s="36"/>
      <c r="H4" s="36"/>
      <c r="I4" s="34" t="s">
        <v>37</v>
      </c>
      <c r="J4" s="35">
        <v>2.1999999999999999E-2</v>
      </c>
      <c r="K4" s="37"/>
      <c r="L4" s="37"/>
      <c r="M4" s="39"/>
      <c r="N4" s="39"/>
      <c r="O4" s="5"/>
      <c r="P4" s="5"/>
      <c r="Q4" s="5"/>
      <c r="R4" s="5"/>
    </row>
    <row r="5" spans="1:20" s="6" customFormat="1" x14ac:dyDescent="0.45">
      <c r="A5" s="3" t="s">
        <v>0</v>
      </c>
      <c r="B5" s="36"/>
      <c r="C5" s="29">
        <f>'Residential Equipment - Elec'!C5 + 'Res Assessment - Kits - Elec'!C5 + 'Residential App Recy - Elec'!C5 + 'Nonresidential Equipment - Elec'!C5 + 'Nonres Energy Solutions - Elec'!C5 + 'Comm New Construction - Elec'!C5</f>
        <v>3907625.0370532339</v>
      </c>
      <c r="D5" s="36"/>
      <c r="E5" s="36"/>
      <c r="F5" s="36"/>
      <c r="G5" s="36"/>
      <c r="H5" s="36"/>
      <c r="I5" s="34" t="s">
        <v>38</v>
      </c>
      <c r="J5" s="35">
        <v>0.1</v>
      </c>
      <c r="K5" s="37"/>
      <c r="L5" s="37"/>
      <c r="M5" s="39"/>
      <c r="N5" s="39"/>
      <c r="O5" s="5"/>
      <c r="P5" s="5"/>
      <c r="Q5" s="5"/>
      <c r="R5" s="5"/>
    </row>
    <row r="6" spans="1:20" s="6" customFormat="1" ht="13.15" x14ac:dyDescent="0.4">
      <c r="A6" s="3" t="s">
        <v>1</v>
      </c>
      <c r="B6" s="36"/>
      <c r="C6" s="29">
        <f>'Residential Equipment - Elec'!C6 + 'Res Assessment - Kits - Elec'!C6 + 'Residential App Recy - Elec'!C6 + 'Nonresidential Equipment - Elec'!C6 + 'Nonres Energy Solutions - Elec'!C6 + 'Comm New Construction - Elec'!C6</f>
        <v>17672097.361590296</v>
      </c>
      <c r="D6" s="36"/>
      <c r="E6" s="36"/>
      <c r="F6" s="36"/>
      <c r="G6" s="36"/>
      <c r="H6" s="36"/>
      <c r="I6" s="37"/>
      <c r="J6" s="37"/>
      <c r="K6" s="37"/>
      <c r="L6" s="37"/>
      <c r="M6" s="37"/>
      <c r="N6" s="47"/>
      <c r="O6" s="8"/>
      <c r="P6" s="8"/>
      <c r="Q6" s="8"/>
      <c r="R6" s="8"/>
    </row>
    <row r="7" spans="1:20" s="6" customFormat="1" ht="13.15" x14ac:dyDescent="0.4">
      <c r="A7" s="3" t="s">
        <v>2</v>
      </c>
      <c r="B7" s="36"/>
      <c r="C7" s="29">
        <f>'Residential Equipment - Elec'!C7 + 'Res Assessment - Kits - Elec'!C7 + 'Residential App Recy - Elec'!C7 + 'Nonresidential Equipment - Elec'!C7 + 'Nonres Energy Solutions - Elec'!C7 + 'Comm New Construction - Elec'!C7</f>
        <v>13605096.580000006</v>
      </c>
      <c r="D7" s="36"/>
      <c r="E7" s="36"/>
      <c r="F7" s="36"/>
      <c r="G7" s="36"/>
      <c r="H7" s="36"/>
      <c r="I7" s="37"/>
      <c r="J7" s="37"/>
      <c r="K7" s="37"/>
      <c r="L7" s="37"/>
      <c r="M7" s="37"/>
      <c r="N7" s="48"/>
      <c r="O7" s="9"/>
      <c r="P7" s="9"/>
      <c r="Q7" s="9"/>
      <c r="R7" s="9"/>
    </row>
    <row r="8" spans="1:20" s="6" customFormat="1" ht="13.15" x14ac:dyDescent="0.4">
      <c r="A8" s="3" t="s">
        <v>3</v>
      </c>
      <c r="B8" s="36"/>
      <c r="C8" s="29">
        <f>'Residential Equipment - Elec'!C8 + 'Res Assessment - Kits - Elec'!C8 + 'Residential App Recy - Elec'!C8 + 'Nonresidential Equipment - Elec'!C8 + 'Nonres Energy Solutions - Elec'!C8 + 'Comm New Construction - Elec'!C8</f>
        <v>0</v>
      </c>
      <c r="D8" s="36"/>
      <c r="E8" s="36"/>
      <c r="F8" s="36"/>
      <c r="G8" s="36"/>
      <c r="H8" s="36"/>
      <c r="I8" s="37"/>
      <c r="J8" s="37"/>
      <c r="K8" s="37"/>
      <c r="L8" s="37"/>
      <c r="M8" s="37"/>
      <c r="N8" s="49"/>
      <c r="O8" s="10"/>
      <c r="P8" s="10"/>
      <c r="Q8" s="10"/>
      <c r="R8" s="10"/>
    </row>
    <row r="9" spans="1:20" s="6" customFormat="1" ht="13.15" x14ac:dyDescent="0.4">
      <c r="A9" s="3"/>
      <c r="B9" s="36"/>
      <c r="C9" s="38"/>
      <c r="D9" s="38" t="s">
        <v>4</v>
      </c>
      <c r="E9" s="38"/>
      <c r="F9" s="38" t="s">
        <v>5</v>
      </c>
      <c r="G9" s="38"/>
      <c r="H9" s="36"/>
      <c r="I9" s="36"/>
      <c r="J9" s="39"/>
      <c r="K9" s="39"/>
      <c r="L9" s="39"/>
      <c r="M9" s="39"/>
      <c r="N9" s="39"/>
    </row>
    <row r="10" spans="1:20" s="6" customFormat="1" ht="13.15" x14ac:dyDescent="0.4">
      <c r="A10" s="12" t="s">
        <v>6</v>
      </c>
      <c r="B10" s="40"/>
      <c r="C10" s="41" t="s">
        <v>7</v>
      </c>
      <c r="D10" s="41" t="s">
        <v>8</v>
      </c>
      <c r="E10" s="41" t="s">
        <v>9</v>
      </c>
      <c r="F10" s="41" t="s">
        <v>10</v>
      </c>
      <c r="G10" s="41" t="s">
        <v>11</v>
      </c>
      <c r="H10" s="36"/>
      <c r="I10" s="36"/>
      <c r="J10" s="39"/>
      <c r="K10" s="39"/>
      <c r="L10" s="39"/>
      <c r="M10" s="39"/>
      <c r="N10" s="39"/>
    </row>
    <row r="11" spans="1:20" s="6" customFormat="1" ht="13.15" x14ac:dyDescent="0.4">
      <c r="A11" s="3" t="s">
        <v>12</v>
      </c>
      <c r="B11" s="36"/>
      <c r="C11" s="28">
        <f>'Residential Equipment - Elec'!C11 + 'Res Assessment - Kits - Elec'!C11 + 'Residential App Recy - Elec'!C11 + 'Nonresidential Equipment - Elec'!C11 + 'Nonres Energy Solutions - Elec'!C11 + 'Comm New Construction - Elec'!C11</f>
        <v>88716238.495844498</v>
      </c>
      <c r="D11" s="28">
        <f>'Residential Equipment - Elec'!D11 + 'Res Assessment - Kits - Elec'!D11 + 'Residential App Recy - Elec'!D11 + 'Nonresidential Equipment - Elec'!D11 + 'Nonres Energy Solutions - Elec'!D11 + 'Comm New Construction - Elec'!D11</f>
        <v>89131333.618985236</v>
      </c>
      <c r="E11" s="28">
        <f>'Residential Equipment - Elec'!E11 + 'Res Assessment - Kits - Elec'!E11 + 'Residential App Recy - Elec'!E11 + 'Nonresidential Equipment - Elec'!E11 + 'Nonres Energy Solutions - Elec'!E11 + 'Comm New Construction - Elec'!E11</f>
        <v>89131333.618985236</v>
      </c>
      <c r="F11" s="28">
        <f>'Residential Equipment - Elec'!F11 + 'Res Assessment - Kits - Elec'!F11 + 'Residential App Recy - Elec'!F11 + 'Nonresidential Equipment - Elec'!F11 + 'Nonres Energy Solutions - Elec'!F11 + 'Comm New Construction - Elec'!F11</f>
        <v>92164797.170844555</v>
      </c>
      <c r="G11" s="29">
        <f>'Residential Equipment - Elec'!G11 + 'Res Assessment - Kits - Elec'!G11 + 'Residential App Recy - Elec'!G11 + 'Nonresidential Equipment - Elec'!G11 + 'Nonres Energy Solutions - Elec'!G11 + 'Comm New Construction - Elec'!G11</f>
        <v>161157650.72382656</v>
      </c>
      <c r="H11" s="43"/>
      <c r="I11" s="42"/>
      <c r="J11" s="39"/>
      <c r="K11" s="39"/>
      <c r="L11" s="39"/>
      <c r="M11" s="39"/>
      <c r="N11" s="39"/>
      <c r="O11" s="16"/>
      <c r="P11" s="16"/>
      <c r="Q11" s="16"/>
      <c r="R11" s="16"/>
      <c r="S11" s="16"/>
      <c r="T11" s="16"/>
    </row>
    <row r="12" spans="1:20" s="6" customFormat="1" ht="13.15" x14ac:dyDescent="0.4">
      <c r="A12" s="12" t="s">
        <v>13</v>
      </c>
      <c r="B12" s="40"/>
      <c r="C12" s="55">
        <f>'Residential Equipment - Elec'!C12 + 'Res Assessment - Kits - Elec'!C12 + 'Residential App Recy - Elec'!C12 + 'Nonresidential Equipment - Elec'!C12 + 'Nonres Energy Solutions - Elec'!C12 + 'Comm New Construction - Elec'!C12</f>
        <v>17672097.361590296</v>
      </c>
      <c r="D12" s="55">
        <f>'Residential Equipment - Elec'!D12 + 'Res Assessment - Kits - Elec'!D12 + 'Residential App Recy - Elec'!D12 + 'Nonresidential Equipment - Elec'!D12 + 'Nonres Energy Solutions - Elec'!D12 + 'Comm New Construction - Elec'!D12</f>
        <v>89590399.981038392</v>
      </c>
      <c r="E12" s="55">
        <f>'Residential Equipment - Elec'!E12 + 'Res Assessment - Kits - Elec'!E12 + 'Residential App Recy - Elec'!E12 + 'Nonresidential Equipment - Elec'!E12 + 'Nonres Energy Solutions - Elec'!E12 + 'Comm New Construction - Elec'!E12</f>
        <v>17512721.617053241</v>
      </c>
      <c r="F12" s="55">
        <f>'Residential Equipment - Elec'!F12 + 'Res Assessment - Kits - Elec'!F12 + 'Residential App Recy - Elec'!F12 + 'Nonresidential Equipment - Elec'!F12 + 'Nonres Energy Solutions - Elec'!F12 + 'Comm New Construction - Elec'!F12</f>
        <v>21579722.398643531</v>
      </c>
      <c r="G12" s="55">
        <f>'Residential Equipment - Elec'!G12 + 'Res Assessment - Kits - Elec'!G12 + 'Residential App Recy - Elec'!G12 + 'Nonresidential Equipment - Elec'!G12 + 'Nonres Energy Solutions - Elec'!G12 + 'Comm New Construction - Elec'!G12</f>
        <v>21579722.398643531</v>
      </c>
      <c r="H12" s="36"/>
      <c r="I12" s="42"/>
      <c r="J12" s="39"/>
      <c r="K12" s="39"/>
      <c r="L12" s="39"/>
      <c r="M12" s="39"/>
      <c r="N12" s="39"/>
      <c r="O12" s="16"/>
      <c r="P12" s="16"/>
      <c r="Q12" s="16"/>
      <c r="R12" s="16"/>
      <c r="S12" s="16"/>
      <c r="T12" s="16"/>
    </row>
    <row r="13" spans="1:20" s="6" customFormat="1" ht="13.15" x14ac:dyDescent="0.4">
      <c r="A13" s="3" t="s">
        <v>14</v>
      </c>
      <c r="B13" s="36"/>
      <c r="C13" s="28">
        <f>C11-C12</f>
        <v>71044141.134254202</v>
      </c>
      <c r="D13" s="28">
        <f>D11-D12</f>
        <v>-459066.3620531559</v>
      </c>
      <c r="E13" s="28">
        <f>E11-E12</f>
        <v>71618612.001931995</v>
      </c>
      <c r="F13" s="28">
        <f>F11-F12</f>
        <v>70585074.772201031</v>
      </c>
      <c r="G13" s="28">
        <f>G11-G12</f>
        <v>139577928.32518303</v>
      </c>
      <c r="H13" s="36"/>
      <c r="I13" s="44"/>
      <c r="J13" s="39"/>
      <c r="K13" s="39"/>
      <c r="L13" s="39"/>
      <c r="M13" s="39"/>
      <c r="N13" s="39"/>
      <c r="O13" s="16"/>
      <c r="P13" s="16"/>
      <c r="Q13" s="16"/>
      <c r="R13" s="16"/>
      <c r="S13" s="16"/>
      <c r="T13" s="16"/>
    </row>
    <row r="14" spans="1:20" s="6" customFormat="1" ht="13.15" x14ac:dyDescent="0.4">
      <c r="A14" s="3" t="s">
        <v>15</v>
      </c>
      <c r="B14" s="36"/>
      <c r="C14" s="45">
        <f>IFERROR(C11/C12,0)</f>
        <v>5.0201306998605739</v>
      </c>
      <c r="D14" s="45">
        <f t="shared" ref="D14:G14" si="0">IFERROR(D11/D12,0)</f>
        <v>0.99487594248769606</v>
      </c>
      <c r="E14" s="45">
        <f t="shared" si="0"/>
        <v>5.0895192402414731</v>
      </c>
      <c r="F14" s="45">
        <f t="shared" si="0"/>
        <v>4.2708981824825463</v>
      </c>
      <c r="G14" s="45">
        <f t="shared" si="0"/>
        <v>7.4680131535870311</v>
      </c>
      <c r="H14" s="36"/>
      <c r="I14" s="36"/>
      <c r="J14" s="39"/>
      <c r="K14" s="39"/>
      <c r="L14" s="39"/>
      <c r="M14" s="39"/>
      <c r="N14" s="39"/>
      <c r="O14" s="16"/>
      <c r="P14" s="16"/>
      <c r="Q14" s="16"/>
      <c r="R14" s="16"/>
      <c r="S14" s="16"/>
      <c r="T14" s="16"/>
    </row>
    <row r="15" spans="1:20" s="6" customFormat="1" ht="13.15" x14ac:dyDescent="0.4">
      <c r="A15" s="3" t="s">
        <v>16</v>
      </c>
      <c r="B15" s="36"/>
      <c r="C15" s="54">
        <f>IFERROR(C12/B51,"")</f>
        <v>19.689010691926118</v>
      </c>
      <c r="D15" s="54">
        <f>IFERROR(D12/B51,"")</f>
        <v>99.815336404522085</v>
      </c>
      <c r="E15" s="54">
        <f>IFERROR(E12/B51,"")</f>
        <v>19.511445421997038</v>
      </c>
      <c r="F15" s="54">
        <f>IFERROR(F12/B51,"")</f>
        <v>24.042612279805546</v>
      </c>
      <c r="G15" s="54">
        <f>IFERROR(G12/B51,"")</f>
        <v>24.042612279805546</v>
      </c>
      <c r="H15" s="36"/>
      <c r="I15" s="36"/>
      <c r="J15" s="39"/>
      <c r="K15" s="39"/>
      <c r="L15" s="39"/>
      <c r="M15" s="39"/>
      <c r="N15" s="39"/>
      <c r="O15" s="16"/>
      <c r="P15" s="16"/>
      <c r="Q15" s="16"/>
      <c r="R15" s="16"/>
      <c r="S15" s="16"/>
      <c r="T15" s="16"/>
    </row>
    <row r="16" spans="1:20" s="6" customFormat="1" ht="13.15" x14ac:dyDescent="0.4">
      <c r="A16" s="3"/>
      <c r="B16" s="36"/>
      <c r="C16" s="36"/>
      <c r="D16" s="36"/>
      <c r="E16" s="36"/>
      <c r="F16" s="36"/>
      <c r="G16" s="36"/>
      <c r="H16" s="36"/>
      <c r="I16" s="36"/>
      <c r="J16" s="39"/>
      <c r="K16" s="39"/>
      <c r="L16" s="39"/>
      <c r="M16" s="39"/>
      <c r="N16" s="39"/>
    </row>
    <row r="17" spans="1:14" s="6" customFormat="1" ht="13.15" x14ac:dyDescent="0.4">
      <c r="A17" s="3"/>
      <c r="B17" s="36"/>
      <c r="C17" s="36"/>
      <c r="D17" s="38" t="s">
        <v>17</v>
      </c>
      <c r="E17" s="38" t="s">
        <v>17</v>
      </c>
      <c r="F17" s="38" t="s">
        <v>17</v>
      </c>
      <c r="G17" s="38"/>
      <c r="H17" s="38"/>
      <c r="I17" s="38"/>
      <c r="J17" s="38"/>
      <c r="K17" s="39"/>
      <c r="L17" s="39"/>
      <c r="M17" s="39"/>
      <c r="N17" s="39"/>
    </row>
    <row r="18" spans="1:14" s="6" customFormat="1" ht="13.15" x14ac:dyDescent="0.4">
      <c r="A18" s="3"/>
      <c r="B18" s="38" t="s">
        <v>18</v>
      </c>
      <c r="C18" s="38" t="s">
        <v>18</v>
      </c>
      <c r="D18" s="38" t="s">
        <v>19</v>
      </c>
      <c r="E18" s="38" t="s">
        <v>20</v>
      </c>
      <c r="F18" s="38" t="s">
        <v>21</v>
      </c>
      <c r="G18" s="38" t="s">
        <v>17</v>
      </c>
      <c r="H18" s="38"/>
      <c r="I18" s="38"/>
      <c r="J18" s="38"/>
      <c r="K18" s="39"/>
      <c r="L18" s="39"/>
      <c r="M18" s="39"/>
      <c r="N18" s="39"/>
    </row>
    <row r="19" spans="1:14" s="6" customFormat="1" ht="13.15" x14ac:dyDescent="0.4">
      <c r="A19" s="3"/>
      <c r="B19" s="38" t="s">
        <v>22</v>
      </c>
      <c r="C19" s="38" t="s">
        <v>23</v>
      </c>
      <c r="D19" s="38" t="s">
        <v>24</v>
      </c>
      <c r="E19" s="38" t="s">
        <v>24</v>
      </c>
      <c r="F19" s="38" t="s">
        <v>24</v>
      </c>
      <c r="G19" s="38" t="s">
        <v>22</v>
      </c>
      <c r="H19" s="38" t="s">
        <v>25</v>
      </c>
      <c r="I19" s="38" t="s">
        <v>26</v>
      </c>
      <c r="J19" s="38"/>
      <c r="K19" s="39"/>
      <c r="L19" s="39"/>
      <c r="M19" s="39"/>
      <c r="N19" s="39"/>
    </row>
    <row r="20" spans="1:14" s="6" customFormat="1" ht="13.15" x14ac:dyDescent="0.4">
      <c r="A20" s="13" t="s">
        <v>27</v>
      </c>
      <c r="B20" s="66" t="s">
        <v>28</v>
      </c>
      <c r="C20" s="41" t="s">
        <v>29</v>
      </c>
      <c r="D20" s="41" t="s">
        <v>30</v>
      </c>
      <c r="E20" s="41" t="s">
        <v>30</v>
      </c>
      <c r="F20" s="41" t="s">
        <v>30</v>
      </c>
      <c r="G20" s="41" t="s">
        <v>30</v>
      </c>
      <c r="H20" s="41" t="s">
        <v>31</v>
      </c>
      <c r="I20" s="41" t="s">
        <v>32</v>
      </c>
      <c r="J20" s="41" t="s">
        <v>33</v>
      </c>
      <c r="K20" s="39"/>
      <c r="L20" s="39"/>
      <c r="M20" s="39"/>
      <c r="N20" s="39"/>
    </row>
    <row r="21" spans="1:14" s="6" customFormat="1" ht="13.15" x14ac:dyDescent="0.4">
      <c r="A21" s="3">
        <v>1</v>
      </c>
      <c r="B21" s="62">
        <f>'Residential Equipment - Elec'!B21 + 'Res Assessment - Kits - Elec'!B21 + 'Residential App Recy - Elec'!B21 + 'Nonresidential Equipment - Elec'!B21 + 'Nonres Energy Solutions - Elec'!B21 + 'Comm New Construction - Elec'!B21</f>
        <v>86433.532265515794</v>
      </c>
      <c r="C21" s="62">
        <f>'Residential Equipment - Elec'!C21 + 'Res Assessment - Kits - Elec'!C21 + 'Residential App Recy - Elec'!C21 + 'Nonresidential Equipment - Elec'!C21 + 'Nonres Energy Solutions - Elec'!C21 + 'Comm New Construction - Elec'!C21</f>
        <v>26.173043579471937</v>
      </c>
      <c r="D21" s="29">
        <f>'Residential Equipment - Elec'!D21 + 'Res Assessment - Kits - Elec'!D21 + 'Residential App Recy - Elec'!D21 + 'Nonresidential Equipment - Elec'!D21 + 'Nonres Energy Solutions - Elec'!D21 + 'Comm New Construction - Elec'!D21</f>
        <v>2996009.56</v>
      </c>
      <c r="E21" s="29">
        <f>'Residential Equipment - Elec'!E21 + 'Res Assessment - Kits - Elec'!E21 + 'Residential App Recy - Elec'!E21 + 'Nonresidential Equipment - Elec'!E21 + 'Nonres Energy Solutions - Elec'!E21 + 'Comm New Construction - Elec'!E21</f>
        <v>462566.76999999996</v>
      </c>
      <c r="F21" s="29">
        <f>'Residential Equipment - Elec'!F21 + 'Res Assessment - Kits - Elec'!F21 + 'Residential App Recy - Elec'!F21 + 'Nonresidential Equipment - Elec'!F21 + 'Nonres Energy Solutions - Elec'!F21 + 'Comm New Construction - Elec'!F21</f>
        <v>1012309.63</v>
      </c>
      <c r="G21" s="29">
        <f>'Residential Equipment - Elec'!G21 + 'Res Assessment - Kits - Elec'!G21 + 'Residential App Recy - Elec'!G21 + 'Nonresidential Equipment - Elec'!G21 + 'Nonres Energy Solutions - Elec'!G21 + 'Comm New Construction - Elec'!G21</f>
        <v>1703609.38</v>
      </c>
      <c r="H21" s="29">
        <f>'Residential Equipment - Elec'!H21 + 'Res Assessment - Kits - Elec'!H21 + 'Residential App Recy - Elec'!H21 + 'Nonresidential Equipment - Elec'!H21 + 'Nonres Energy Solutions - Elec'!H21 + 'Comm New Construction - Elec'!H21</f>
        <v>6243984.9900000002</v>
      </c>
      <c r="I21" s="29">
        <f>'Residential Equipment - Elec'!I21 + 'Res Assessment - Kits - Elec'!I21 + 'Residential App Recy - Elec'!I21 + 'Nonresidential Equipment - Elec'!I21 + 'Nonres Energy Solutions - Elec'!I21 + 'Comm New Construction - Elec'!I21</f>
        <v>437014.59</v>
      </c>
      <c r="J21" s="29">
        <f>'Residential Equipment - Elec'!J21 + 'Res Assessment - Kits - Elec'!J21 + 'Residential App Recy - Elec'!J21 + 'Nonresidential Equipment - Elec'!J21 + 'Nonres Energy Solutions - Elec'!J21 + 'Comm New Construction - Elec'!J21</f>
        <v>617449.53399999999</v>
      </c>
      <c r="K21" s="39"/>
      <c r="L21" s="39"/>
      <c r="M21" s="39"/>
      <c r="N21" s="39"/>
    </row>
    <row r="22" spans="1:14" s="6" customFormat="1" ht="13.15" x14ac:dyDescent="0.4">
      <c r="A22" s="3">
        <v>2</v>
      </c>
      <c r="B22" s="62">
        <f>'Residential Equipment - Elec'!B22 + 'Res Assessment - Kits - Elec'!B22 + 'Residential App Recy - Elec'!B22 + 'Nonresidential Equipment - Elec'!B22 + 'Nonres Energy Solutions - Elec'!B22 + 'Comm New Construction - Elec'!B22</f>
        <v>86433.532265515794</v>
      </c>
      <c r="C22" s="62">
        <f>'Residential Equipment - Elec'!C22 + 'Res Assessment - Kits - Elec'!C22 + 'Residential App Recy - Elec'!C22 + 'Nonresidential Equipment - Elec'!C22 + 'Nonres Energy Solutions - Elec'!C22 + 'Comm New Construction - Elec'!C22</f>
        <v>26.173043579471937</v>
      </c>
      <c r="D22" s="29">
        <f>'Residential Equipment - Elec'!D22 + 'Res Assessment - Kits - Elec'!D22 + 'Residential App Recy - Elec'!D22 + 'Nonresidential Equipment - Elec'!D22 + 'Nonres Energy Solutions - Elec'!D22 + 'Comm New Construction - Elec'!D22</f>
        <v>3063419.75</v>
      </c>
      <c r="E22" s="29">
        <f>'Residential Equipment - Elec'!E22 + 'Res Assessment - Kits - Elec'!E22 + 'Residential App Recy - Elec'!E22 + 'Nonresidential Equipment - Elec'!E22 + 'Nonres Energy Solutions - Elec'!E22 + 'Comm New Construction - Elec'!E22</f>
        <v>472974.58</v>
      </c>
      <c r="F22" s="29">
        <f>'Residential Equipment - Elec'!F22 + 'Res Assessment - Kits - Elec'!F22 + 'Residential App Recy - Elec'!F22 + 'Nonresidential Equipment - Elec'!F22 + 'Nonres Energy Solutions - Elec'!F22 + 'Comm New Construction - Elec'!F22</f>
        <v>1035086.62</v>
      </c>
      <c r="G22" s="29">
        <f>'Residential Equipment - Elec'!G22 + 'Res Assessment - Kits - Elec'!G22 + 'Residential App Recy - Elec'!G22 + 'Nonresidential Equipment - Elec'!G22 + 'Nonres Energy Solutions - Elec'!G22 + 'Comm New Construction - Elec'!G22</f>
        <v>1762313.38</v>
      </c>
      <c r="H22" s="29">
        <f>'Residential Equipment - Elec'!H22 + 'Res Assessment - Kits - Elec'!H22 + 'Residential App Recy - Elec'!H22 + 'Nonresidential Equipment - Elec'!H22 + 'Nonres Energy Solutions - Elec'!H22 + 'Comm New Construction - Elec'!H22</f>
        <v>6337644.75</v>
      </c>
      <c r="I22" s="29">
        <f>'Residential Equipment - Elec'!I22 + 'Res Assessment - Kits - Elec'!I22 + 'Residential App Recy - Elec'!I22 + 'Nonresidential Equipment - Elec'!I22 + 'Nonres Energy Solutions - Elec'!I22 + 'Comm New Construction - Elec'!I22</f>
        <v>437014.59</v>
      </c>
      <c r="J22" s="29">
        <f>'Residential Equipment - Elec'!J22 + 'Res Assessment - Kits - Elec'!J22 + 'Residential App Recy - Elec'!J22 + 'Nonresidential Equipment - Elec'!J22 + 'Nonres Energy Solutions - Elec'!J22 + 'Comm New Construction - Elec'!J22</f>
        <v>633379.43300000008</v>
      </c>
      <c r="K22" s="39"/>
      <c r="L22" s="39"/>
      <c r="M22" s="39"/>
      <c r="N22" s="39"/>
    </row>
    <row r="23" spans="1:14" s="6" customFormat="1" ht="13.15" x14ac:dyDescent="0.4">
      <c r="A23" s="3">
        <v>3</v>
      </c>
      <c r="B23" s="62">
        <f>'Residential Equipment - Elec'!B23 + 'Res Assessment - Kits - Elec'!B23 + 'Residential App Recy - Elec'!B23 + 'Nonresidential Equipment - Elec'!B23 + 'Nonres Energy Solutions - Elec'!B23 + 'Comm New Construction - Elec'!B23</f>
        <v>86433.532265515794</v>
      </c>
      <c r="C23" s="62">
        <f>'Residential Equipment - Elec'!C23 + 'Res Assessment - Kits - Elec'!C23 + 'Residential App Recy - Elec'!C23 + 'Nonresidential Equipment - Elec'!C23 + 'Nonres Energy Solutions - Elec'!C23 + 'Comm New Construction - Elec'!C23</f>
        <v>26.173043579471937</v>
      </c>
      <c r="D23" s="29">
        <f>'Residential Equipment - Elec'!D23 + 'Res Assessment - Kits - Elec'!D23 + 'Residential App Recy - Elec'!D23 + 'Nonresidential Equipment - Elec'!D23 + 'Nonres Energy Solutions - Elec'!D23 + 'Comm New Construction - Elec'!D23</f>
        <v>3132346.74</v>
      </c>
      <c r="E23" s="29">
        <f>'Residential Equipment - Elec'!E23 + 'Res Assessment - Kits - Elec'!E23 + 'Residential App Recy - Elec'!E23 + 'Nonresidential Equipment - Elec'!E23 + 'Nonres Energy Solutions - Elec'!E23 + 'Comm New Construction - Elec'!E23</f>
        <v>483616.46</v>
      </c>
      <c r="F23" s="29">
        <f>'Residential Equipment - Elec'!F23 + 'Res Assessment - Kits - Elec'!F23 + 'Residential App Recy - Elec'!F23 + 'Nonresidential Equipment - Elec'!F23 + 'Nonres Energy Solutions - Elec'!F23 + 'Comm New Construction - Elec'!F23</f>
        <v>1058376.05</v>
      </c>
      <c r="G23" s="29">
        <f>'Residential Equipment - Elec'!G23 + 'Res Assessment - Kits - Elec'!G23 + 'Residential App Recy - Elec'!G23 + 'Nonresidential Equipment - Elec'!G23 + 'Nonres Energy Solutions - Elec'!G23 + 'Comm New Construction - Elec'!G23</f>
        <v>1829577.22</v>
      </c>
      <c r="H23" s="29">
        <f>'Residential Equipment - Elec'!H23 + 'Res Assessment - Kits - Elec'!H23 + 'Residential App Recy - Elec'!H23 + 'Nonresidential Equipment - Elec'!H23 + 'Nonres Energy Solutions - Elec'!H23 + 'Comm New Construction - Elec'!H23</f>
        <v>6432709.4299999997</v>
      </c>
      <c r="I23" s="29">
        <f>'Residential Equipment - Elec'!I23 + 'Res Assessment - Kits - Elec'!I23 + 'Residential App Recy - Elec'!I23 + 'Nonresidential Equipment - Elec'!I23 + 'Nonres Energy Solutions - Elec'!I23 + 'Comm New Construction - Elec'!I23</f>
        <v>437014.59</v>
      </c>
      <c r="J23" s="29">
        <f>'Residential Equipment - Elec'!J23 + 'Res Assessment - Kits - Elec'!J23 + 'Residential App Recy - Elec'!J23 + 'Nonresidential Equipment - Elec'!J23 + 'Nonres Energy Solutions - Elec'!J23 + 'Comm New Construction - Elec'!J23</f>
        <v>650391.64700000011</v>
      </c>
      <c r="K23" s="39"/>
      <c r="L23" s="39"/>
      <c r="M23" s="39"/>
      <c r="N23" s="39"/>
    </row>
    <row r="24" spans="1:14" s="6" customFormat="1" ht="13.15" x14ac:dyDescent="0.4">
      <c r="A24" s="3">
        <v>4</v>
      </c>
      <c r="B24" s="62">
        <f>'Residential Equipment - Elec'!B24 + 'Res Assessment - Kits - Elec'!B24 + 'Residential App Recy - Elec'!B24 + 'Nonresidential Equipment - Elec'!B24 + 'Nonres Energy Solutions - Elec'!B24 + 'Comm New Construction - Elec'!B24</f>
        <v>86433.532265515794</v>
      </c>
      <c r="C24" s="62">
        <f>'Residential Equipment - Elec'!C24 + 'Res Assessment - Kits - Elec'!C24 + 'Residential App Recy - Elec'!C24 + 'Nonresidential Equipment - Elec'!C24 + 'Nonres Energy Solutions - Elec'!C24 + 'Comm New Construction - Elec'!C24</f>
        <v>26.173043579471937</v>
      </c>
      <c r="D24" s="29">
        <f>'Residential Equipment - Elec'!D24 + 'Res Assessment - Kits - Elec'!D24 + 'Residential App Recy - Elec'!D24 + 'Nonresidential Equipment - Elec'!D24 + 'Nonres Energy Solutions - Elec'!D24 + 'Comm New Construction - Elec'!D24</f>
        <v>3202824.54</v>
      </c>
      <c r="E24" s="29">
        <f>'Residential Equipment - Elec'!E24 + 'Res Assessment - Kits - Elec'!E24 + 'Residential App Recy - Elec'!E24 + 'Nonresidential Equipment - Elec'!E24 + 'Nonres Energy Solutions - Elec'!E24 + 'Comm New Construction - Elec'!E24</f>
        <v>494497.87</v>
      </c>
      <c r="F24" s="29">
        <f>'Residential Equipment - Elec'!F24 + 'Res Assessment - Kits - Elec'!F24 + 'Residential App Recy - Elec'!F24 + 'Nonresidential Equipment - Elec'!F24 + 'Nonres Energy Solutions - Elec'!F24 + 'Comm New Construction - Elec'!F24</f>
        <v>1082189.52</v>
      </c>
      <c r="G24" s="29">
        <f>'Residential Equipment - Elec'!G24 + 'Res Assessment - Kits - Elec'!G24 + 'Residential App Recy - Elec'!G24 + 'Nonresidential Equipment - Elec'!G24 + 'Nonres Energy Solutions - Elec'!G24 + 'Comm New Construction - Elec'!G24</f>
        <v>1988533.65</v>
      </c>
      <c r="H24" s="29">
        <f>'Residential Equipment - Elec'!H24 + 'Res Assessment - Kits - Elec'!H24 + 'Residential App Recy - Elec'!H24 + 'Nonresidential Equipment - Elec'!H24 + 'Nonres Energy Solutions - Elec'!H24 + 'Comm New Construction - Elec'!H24</f>
        <v>6529200.0599999996</v>
      </c>
      <c r="I24" s="29">
        <f>'Residential Equipment - Elec'!I24 + 'Res Assessment - Kits - Elec'!I24 + 'Residential App Recy - Elec'!I24 + 'Nonresidential Equipment - Elec'!I24 + 'Nonres Energy Solutions - Elec'!I24 + 'Comm New Construction - Elec'!I24</f>
        <v>437014.59</v>
      </c>
      <c r="J24" s="29">
        <f>'Residential Equipment - Elec'!J24 + 'Res Assessment - Kits - Elec'!J24 + 'Residential App Recy - Elec'!J24 + 'Nonresidential Equipment - Elec'!J24 + 'Nonres Energy Solutions - Elec'!J24 + 'Comm New Construction - Elec'!J24</f>
        <v>676804.55800000008</v>
      </c>
      <c r="K24" s="39"/>
      <c r="L24" s="39"/>
      <c r="M24" s="39"/>
      <c r="N24" s="39"/>
    </row>
    <row r="25" spans="1:14" s="6" customFormat="1" ht="13.15" x14ac:dyDescent="0.4">
      <c r="A25" s="3">
        <v>5</v>
      </c>
      <c r="B25" s="62">
        <f>'Residential Equipment - Elec'!B25 + 'Res Assessment - Kits - Elec'!B25 + 'Residential App Recy - Elec'!B25 + 'Nonresidential Equipment - Elec'!B25 + 'Nonres Energy Solutions - Elec'!B25 + 'Comm New Construction - Elec'!B25</f>
        <v>86433.532265515794</v>
      </c>
      <c r="C25" s="62">
        <f>'Residential Equipment - Elec'!C25 + 'Res Assessment - Kits - Elec'!C25 + 'Residential App Recy - Elec'!C25 + 'Nonresidential Equipment - Elec'!C25 + 'Nonres Energy Solutions - Elec'!C25 + 'Comm New Construction - Elec'!C25</f>
        <v>26.173043579471937</v>
      </c>
      <c r="D25" s="29">
        <f>'Residential Equipment - Elec'!D25 + 'Res Assessment - Kits - Elec'!D25 + 'Residential App Recy - Elec'!D25 + 'Nonresidential Equipment - Elec'!D25 + 'Nonres Energy Solutions - Elec'!D25 + 'Comm New Construction - Elec'!D25</f>
        <v>3274888.09</v>
      </c>
      <c r="E25" s="29">
        <f>'Residential Equipment - Elec'!E25 + 'Res Assessment - Kits - Elec'!E25 + 'Residential App Recy - Elec'!E25 + 'Nonresidential Equipment - Elec'!E25 + 'Nonres Energy Solutions - Elec'!E25 + 'Comm New Construction - Elec'!E25</f>
        <v>505624.04</v>
      </c>
      <c r="F25" s="29">
        <f>'Residential Equipment - Elec'!F25 + 'Res Assessment - Kits - Elec'!F25 + 'Residential App Recy - Elec'!F25 + 'Nonresidential Equipment - Elec'!F25 + 'Nonres Energy Solutions - Elec'!F25 + 'Comm New Construction - Elec'!F25</f>
        <v>1106538.79</v>
      </c>
      <c r="G25" s="29">
        <f>'Residential Equipment - Elec'!G25 + 'Res Assessment - Kits - Elec'!G25 + 'Residential App Recy - Elec'!G25 + 'Nonresidential Equipment - Elec'!G25 + 'Nonres Energy Solutions - Elec'!G25 + 'Comm New Construction - Elec'!G25</f>
        <v>2259955.1100000003</v>
      </c>
      <c r="H25" s="29">
        <f>'Residential Equipment - Elec'!H25 + 'Res Assessment - Kits - Elec'!H25 + 'Residential App Recy - Elec'!H25 + 'Nonresidential Equipment - Elec'!H25 + 'Nonres Energy Solutions - Elec'!H25 + 'Comm New Construction - Elec'!H25</f>
        <v>6627138.0499999998</v>
      </c>
      <c r="I25" s="29">
        <f>'Residential Equipment - Elec'!I25 + 'Res Assessment - Kits - Elec'!I25 + 'Residential App Recy - Elec'!I25 + 'Nonresidential Equipment - Elec'!I25 + 'Nonres Energy Solutions - Elec'!I25 + 'Comm New Construction - Elec'!I25</f>
        <v>437014.59</v>
      </c>
      <c r="J25" s="29">
        <f>'Residential Equipment - Elec'!J25 + 'Res Assessment - Kits - Elec'!J25 + 'Residential App Recy - Elec'!J25 + 'Nonresidential Equipment - Elec'!J25 + 'Nonres Energy Solutions - Elec'!J25 + 'Comm New Construction - Elec'!J25</f>
        <v>714700.60300000012</v>
      </c>
      <c r="K25" s="39"/>
      <c r="L25" s="39"/>
      <c r="M25" s="39"/>
      <c r="N25" s="39"/>
    </row>
    <row r="26" spans="1:14" s="6" customFormat="1" ht="13.15" x14ac:dyDescent="0.4">
      <c r="A26" s="3">
        <v>6</v>
      </c>
      <c r="B26" s="62">
        <f>'Residential Equipment - Elec'!B26 + 'Res Assessment - Kits - Elec'!B26 + 'Residential App Recy - Elec'!B26 + 'Nonresidential Equipment - Elec'!B26 + 'Nonres Energy Solutions - Elec'!B26 + 'Comm New Construction - Elec'!B26</f>
        <v>85687.563368215764</v>
      </c>
      <c r="C26" s="62">
        <f>'Residential Equipment - Elec'!C26 + 'Res Assessment - Kits - Elec'!C26 + 'Residential App Recy - Elec'!C26 + 'Nonresidential Equipment - Elec'!C26 + 'Nonres Energy Solutions - Elec'!C26 + 'Comm New Construction - Elec'!C26</f>
        <v>25.807088979471935</v>
      </c>
      <c r="D26" s="29">
        <f>'Residential Equipment - Elec'!D26 + 'Res Assessment - Kits - Elec'!D26 + 'Residential App Recy - Elec'!D26 + 'Nonresidential Equipment - Elec'!D26 + 'Nonres Energy Solutions - Elec'!D26 + 'Comm New Construction - Elec'!D26</f>
        <v>3301752.88</v>
      </c>
      <c r="E26" s="29">
        <f>'Residential Equipment - Elec'!E26 + 'Res Assessment - Kits - Elec'!E26 + 'Residential App Recy - Elec'!E26 + 'Nonresidential Equipment - Elec'!E26 + 'Nonres Energy Solutions - Elec'!E26 + 'Comm New Construction - Elec'!E26</f>
        <v>509771.81</v>
      </c>
      <c r="F26" s="29">
        <f>'Residential Equipment - Elec'!F26 + 'Res Assessment - Kits - Elec'!F26 + 'Residential App Recy - Elec'!F26 + 'Nonresidential Equipment - Elec'!F26 + 'Nonres Energy Solutions - Elec'!F26 + 'Comm New Construction - Elec'!F26</f>
        <v>1115616.02</v>
      </c>
      <c r="G26" s="29">
        <f>'Residential Equipment - Elec'!G26 + 'Res Assessment - Kits - Elec'!G26 + 'Residential App Recy - Elec'!G26 + 'Nonresidential Equipment - Elec'!G26 + 'Nonres Energy Solutions - Elec'!G26 + 'Comm New Construction - Elec'!G26</f>
        <v>2319810.1800000002</v>
      </c>
      <c r="H26" s="29">
        <f>'Residential Equipment - Elec'!H26 + 'Res Assessment - Kits - Elec'!H26 + 'Residential App Recy - Elec'!H26 + 'Nonresidential Equipment - Elec'!H26 + 'Nonres Energy Solutions - Elec'!H26 + 'Comm New Construction - Elec'!H26</f>
        <v>6643458.1500000004</v>
      </c>
      <c r="I26" s="29">
        <f>'Residential Equipment - Elec'!I26 + 'Res Assessment - Kits - Elec'!I26 + 'Residential App Recy - Elec'!I26 + 'Nonresidential Equipment - Elec'!I26 + 'Nonres Energy Solutions - Elec'!I26 + 'Comm New Construction - Elec'!I26</f>
        <v>437014.59</v>
      </c>
      <c r="J26" s="29">
        <f>'Residential Equipment - Elec'!J26 + 'Res Assessment - Kits - Elec'!J26 + 'Residential App Recy - Elec'!J26 + 'Nonresidential Equipment - Elec'!J26 + 'Nonres Energy Solutions - Elec'!J26 + 'Comm New Construction - Elec'!J26</f>
        <v>724695.08900000004</v>
      </c>
      <c r="K26" s="39"/>
      <c r="L26" s="39"/>
      <c r="M26" s="39"/>
      <c r="N26" s="39"/>
    </row>
    <row r="27" spans="1:14" s="6" customFormat="1" ht="13.15" x14ac:dyDescent="0.4">
      <c r="A27" s="3">
        <v>7</v>
      </c>
      <c r="B27" s="62">
        <f>'Residential Equipment - Elec'!B27 + 'Res Assessment - Kits - Elec'!B27 + 'Residential App Recy - Elec'!B27 + 'Nonresidential Equipment - Elec'!B27 + 'Nonres Energy Solutions - Elec'!B27 + 'Comm New Construction - Elec'!B27</f>
        <v>85687.563368215764</v>
      </c>
      <c r="C27" s="62">
        <f>'Residential Equipment - Elec'!C27 + 'Res Assessment - Kits - Elec'!C27 + 'Residential App Recy - Elec'!C27 + 'Nonresidential Equipment - Elec'!C27 + 'Nonres Energy Solutions - Elec'!C27 + 'Comm New Construction - Elec'!C27</f>
        <v>25.807088979471935</v>
      </c>
      <c r="D27" s="29">
        <f>'Residential Equipment - Elec'!D27 + 'Res Assessment - Kits - Elec'!D27 + 'Residential App Recy - Elec'!D27 + 'Nonresidential Equipment - Elec'!D27 + 'Nonres Energy Solutions - Elec'!D27 + 'Comm New Construction - Elec'!D27</f>
        <v>3376042.37</v>
      </c>
      <c r="E27" s="29">
        <f>'Residential Equipment - Elec'!E27 + 'Res Assessment - Kits - Elec'!E27 + 'Residential App Recy - Elec'!E27 + 'Nonresidential Equipment - Elec'!E27 + 'Nonres Energy Solutions - Elec'!E27 + 'Comm New Construction - Elec'!E27</f>
        <v>521241.69999999995</v>
      </c>
      <c r="F27" s="29">
        <f>'Residential Equipment - Elec'!F27 + 'Res Assessment - Kits - Elec'!F27 + 'Residential App Recy - Elec'!F27 + 'Nonresidential Equipment - Elec'!F27 + 'Nonres Energy Solutions - Elec'!F27 + 'Comm New Construction - Elec'!F27</f>
        <v>1140717.3999999999</v>
      </c>
      <c r="G27" s="29">
        <f>'Residential Equipment - Elec'!G27 + 'Res Assessment - Kits - Elec'!G27 + 'Residential App Recy - Elec'!G27 + 'Nonresidential Equipment - Elec'!G27 + 'Nonres Energy Solutions - Elec'!G27 + 'Comm New Construction - Elec'!G27</f>
        <v>2454705.7999999998</v>
      </c>
      <c r="H27" s="29">
        <f>'Residential Equipment - Elec'!H27 + 'Res Assessment - Kits - Elec'!H27 + 'Residential App Recy - Elec'!H27 + 'Nonresidential Equipment - Elec'!H27 + 'Nonres Energy Solutions - Elec'!H27 + 'Comm New Construction - Elec'!H27</f>
        <v>6743109.9700000007</v>
      </c>
      <c r="I27" s="29">
        <f>'Residential Equipment - Elec'!I27 + 'Res Assessment - Kits - Elec'!I27 + 'Residential App Recy - Elec'!I27 + 'Nonresidential Equipment - Elec'!I27 + 'Nonres Energy Solutions - Elec'!I27 + 'Comm New Construction - Elec'!I27</f>
        <v>437014.59</v>
      </c>
      <c r="J27" s="29">
        <f>'Residential Equipment - Elec'!J27 + 'Res Assessment - Kits - Elec'!J27 + 'Residential App Recy - Elec'!J27 + 'Nonresidential Equipment - Elec'!J27 + 'Nonres Energy Solutions - Elec'!J27 + 'Comm New Construction - Elec'!J27</f>
        <v>749270.72699999996</v>
      </c>
      <c r="K27" s="39"/>
      <c r="L27" s="39"/>
      <c r="M27" s="39"/>
      <c r="N27" s="39"/>
    </row>
    <row r="28" spans="1:14" s="6" customFormat="1" ht="13.15" x14ac:dyDescent="0.4">
      <c r="A28" s="3">
        <v>8</v>
      </c>
      <c r="B28" s="62">
        <f>'Residential Equipment - Elec'!B28 + 'Res Assessment - Kits - Elec'!B28 + 'Residential App Recy - Elec'!B28 + 'Nonresidential Equipment - Elec'!B28 + 'Nonres Energy Solutions - Elec'!B28 + 'Comm New Construction - Elec'!B28</f>
        <v>85687.563368215764</v>
      </c>
      <c r="C28" s="62">
        <f>'Residential Equipment - Elec'!C28 + 'Res Assessment - Kits - Elec'!C28 + 'Residential App Recy - Elec'!C28 + 'Nonresidential Equipment - Elec'!C28 + 'Nonres Energy Solutions - Elec'!C28 + 'Comm New Construction - Elec'!C28</f>
        <v>25.807088979471935</v>
      </c>
      <c r="D28" s="29">
        <f>'Residential Equipment - Elec'!D28 + 'Res Assessment - Kits - Elec'!D28 + 'Residential App Recy - Elec'!D28 + 'Nonresidential Equipment - Elec'!D28 + 'Nonres Energy Solutions - Elec'!D28 + 'Comm New Construction - Elec'!D28</f>
        <v>3452003.3</v>
      </c>
      <c r="E28" s="29">
        <f>'Residential Equipment - Elec'!E28 + 'Res Assessment - Kits - Elec'!E28 + 'Residential App Recy - Elec'!E28 + 'Nonresidential Equipment - Elec'!E28 + 'Nonres Energy Solutions - Elec'!E28 + 'Comm New Construction - Elec'!E28</f>
        <v>532969.65</v>
      </c>
      <c r="F28" s="29">
        <f>'Residential Equipment - Elec'!F28 + 'Res Assessment - Kits - Elec'!F28 + 'Residential App Recy - Elec'!F28 + 'Nonresidential Equipment - Elec'!F28 + 'Nonres Energy Solutions - Elec'!F28 + 'Comm New Construction - Elec'!F28</f>
        <v>1166383.56</v>
      </c>
      <c r="G28" s="29">
        <f>'Residential Equipment - Elec'!G28 + 'Res Assessment - Kits - Elec'!G28 + 'Residential App Recy - Elec'!G28 + 'Nonresidential Equipment - Elec'!G28 + 'Nonres Energy Solutions - Elec'!G28 + 'Comm New Construction - Elec'!G28</f>
        <v>2554386.2599999998</v>
      </c>
      <c r="H28" s="29">
        <f>'Residential Equipment - Elec'!H28 + 'Res Assessment - Kits - Elec'!H28 + 'Residential App Recy - Elec'!H28 + 'Nonresidential Equipment - Elec'!H28 + 'Nonres Energy Solutions - Elec'!H28 + 'Comm New Construction - Elec'!H28</f>
        <v>6844256.6200000001</v>
      </c>
      <c r="I28" s="29">
        <f>'Residential Equipment - Elec'!I28 + 'Res Assessment - Kits - Elec'!I28 + 'Residential App Recy - Elec'!I28 + 'Nonresidential Equipment - Elec'!I28 + 'Nonres Energy Solutions - Elec'!I28 + 'Comm New Construction - Elec'!I28</f>
        <v>437014.59</v>
      </c>
      <c r="J28" s="29">
        <f>'Residential Equipment - Elec'!J28 + 'Res Assessment - Kits - Elec'!J28 + 'Residential App Recy - Elec'!J28 + 'Nonresidential Equipment - Elec'!J28 + 'Nonres Energy Solutions - Elec'!J28 + 'Comm New Construction - Elec'!J28</f>
        <v>770574.277</v>
      </c>
      <c r="K28" s="39"/>
      <c r="L28" s="39"/>
      <c r="M28" s="39"/>
      <c r="N28" s="39"/>
    </row>
    <row r="29" spans="1:14" s="6" customFormat="1" ht="13.15" x14ac:dyDescent="0.4">
      <c r="A29" s="3">
        <v>9</v>
      </c>
      <c r="B29" s="62">
        <f>'Residential Equipment - Elec'!B29 + 'Res Assessment - Kits - Elec'!B29 + 'Residential App Recy - Elec'!B29 + 'Nonresidential Equipment - Elec'!B29 + 'Nonres Energy Solutions - Elec'!B29 + 'Comm New Construction - Elec'!B29</f>
        <v>83134.835048215667</v>
      </c>
      <c r="C29" s="62">
        <f>'Residential Equipment - Elec'!C29 + 'Res Assessment - Kits - Elec'!C29 + 'Residential App Recy - Elec'!C29 + 'Nonresidential Equipment - Elec'!C29 + 'Nonres Energy Solutions - Elec'!C29 + 'Comm New Construction - Elec'!C29</f>
        <v>25.45322437947193</v>
      </c>
      <c r="D29" s="29">
        <f>'Residential Equipment - Elec'!D29 + 'Res Assessment - Kits - Elec'!D29 + 'Residential App Recy - Elec'!D29 + 'Nonresidential Equipment - Elec'!D29 + 'Nonres Energy Solutions - Elec'!D29 + 'Comm New Construction - Elec'!D29</f>
        <v>3481274.81</v>
      </c>
      <c r="E29" s="29">
        <f>'Residential Equipment - Elec'!E29 + 'Res Assessment - Kits - Elec'!E29 + 'Residential App Recy - Elec'!E29 + 'Nonresidential Equipment - Elec'!E29 + 'Nonres Energy Solutions - Elec'!E29 + 'Comm New Construction - Elec'!E29</f>
        <v>537488.98</v>
      </c>
      <c r="F29" s="29">
        <f>'Residential Equipment - Elec'!F29 + 'Res Assessment - Kits - Elec'!F29 + 'Residential App Recy - Elec'!F29 + 'Nonresidential Equipment - Elec'!F29 + 'Nonres Energy Solutions - Elec'!F29 + 'Comm New Construction - Elec'!F29</f>
        <v>1176273.98</v>
      </c>
      <c r="G29" s="29">
        <f>'Residential Equipment - Elec'!G29 + 'Res Assessment - Kits - Elec'!G29 + 'Residential App Recy - Elec'!G29 + 'Nonresidential Equipment - Elec'!G29 + 'Nonres Energy Solutions - Elec'!G29 + 'Comm New Construction - Elec'!G29</f>
        <v>2594063.17</v>
      </c>
      <c r="H29" s="29">
        <f>'Residential Equipment - Elec'!H29 + 'Res Assessment - Kits - Elec'!H29 + 'Residential App Recy - Elec'!H29 + 'Nonresidential Equipment - Elec'!H29 + 'Nonres Energy Solutions - Elec'!H29 + 'Comm New Construction - Elec'!H29</f>
        <v>6719511.8099999996</v>
      </c>
      <c r="I29" s="29">
        <f>'Residential Equipment - Elec'!I29 + 'Res Assessment - Kits - Elec'!I29 + 'Residential App Recy - Elec'!I29 + 'Nonresidential Equipment - Elec'!I29 + 'Nonres Energy Solutions - Elec'!I29 + 'Comm New Construction - Elec'!I29</f>
        <v>437014.59</v>
      </c>
      <c r="J29" s="29">
        <f>'Residential Equipment - Elec'!J29 + 'Res Assessment - Kits - Elec'!J29 + 'Residential App Recy - Elec'!J29 + 'Nonresidential Equipment - Elec'!J29 + 'Nonres Energy Solutions - Elec'!J29 + 'Comm New Construction - Elec'!J29</f>
        <v>778910.09400000004</v>
      </c>
      <c r="K29" s="39"/>
      <c r="L29" s="39"/>
      <c r="M29" s="39"/>
      <c r="N29" s="39"/>
    </row>
    <row r="30" spans="1:14" s="6" customFormat="1" ht="13.15" x14ac:dyDescent="0.4">
      <c r="A30" s="3">
        <v>10</v>
      </c>
      <c r="B30" s="62">
        <f>'Residential Equipment - Elec'!B30 + 'Res Assessment - Kits - Elec'!B30 + 'Residential App Recy - Elec'!B30 + 'Nonresidential Equipment - Elec'!B30 + 'Nonres Energy Solutions - Elec'!B30 + 'Comm New Construction - Elec'!B30</f>
        <v>79416.473823399967</v>
      </c>
      <c r="C30" s="62">
        <f>'Residential Equipment - Elec'!C30 + 'Res Assessment - Kits - Elec'!C30 + 'Residential App Recy - Elec'!C30 + 'Nonresidential Equipment - Elec'!C30 + 'Nonres Energy Solutions - Elec'!C30 + 'Comm New Construction - Elec'!C30</f>
        <v>25.027689699999993</v>
      </c>
      <c r="D30" s="29">
        <f>'Residential Equipment - Elec'!D30 + 'Res Assessment - Kits - Elec'!D30 + 'Residential App Recy - Elec'!D30 + 'Nonresidential Equipment - Elec'!D30 + 'Nonres Energy Solutions - Elec'!D30 + 'Comm New Construction - Elec'!D30</f>
        <v>3500092.95</v>
      </c>
      <c r="E30" s="29">
        <f>'Residential Equipment - Elec'!E30 + 'Res Assessment - Kits - Elec'!E30 + 'Residential App Recy - Elec'!E30 + 'Nonresidential Equipment - Elec'!E30 + 'Nonres Energy Solutions - Elec'!E30 + 'Comm New Construction - Elec'!E30</f>
        <v>540394.4</v>
      </c>
      <c r="F30" s="29">
        <f>'Residential Equipment - Elec'!F30 + 'Res Assessment - Kits - Elec'!F30 + 'Residential App Recy - Elec'!F30 + 'Nonresidential Equipment - Elec'!F30 + 'Nonres Energy Solutions - Elec'!F30 + 'Comm New Construction - Elec'!F30</f>
        <v>1182632.3799999999</v>
      </c>
      <c r="G30" s="29">
        <f>'Residential Equipment - Elec'!G30 + 'Res Assessment - Kits - Elec'!G30 + 'Residential App Recy - Elec'!G30 + 'Nonresidential Equipment - Elec'!G30 + 'Nonres Energy Solutions - Elec'!G30 + 'Comm New Construction - Elec'!G30</f>
        <v>2659377.96</v>
      </c>
      <c r="H30" s="29">
        <f>'Residential Equipment - Elec'!H30 + 'Res Assessment - Kits - Elec'!H30 + 'Residential App Recy - Elec'!H30 + 'Nonresidential Equipment - Elec'!H30 + 'Nonres Energy Solutions - Elec'!H30 + 'Comm New Construction - Elec'!H30</f>
        <v>6490263.6799999997</v>
      </c>
      <c r="I30" s="29">
        <f>'Residential Equipment - Elec'!I30 + 'Res Assessment - Kits - Elec'!I30 + 'Residential App Recy - Elec'!I30 + 'Nonresidential Equipment - Elec'!I30 + 'Nonres Energy Solutions - Elec'!I30 + 'Comm New Construction - Elec'!I30</f>
        <v>0</v>
      </c>
      <c r="J30" s="29">
        <f>'Residential Equipment - Elec'!J30 + 'Res Assessment - Kits - Elec'!J30 + 'Residential App Recy - Elec'!J30 + 'Nonresidential Equipment - Elec'!J30 + 'Nonres Energy Solutions - Elec'!J30 + 'Comm New Construction - Elec'!J30</f>
        <v>788249.76900000009</v>
      </c>
      <c r="K30" s="39"/>
      <c r="L30" s="39"/>
      <c r="M30" s="39"/>
      <c r="N30" s="39"/>
    </row>
    <row r="31" spans="1:14" s="6" customFormat="1" ht="13.15" x14ac:dyDescent="0.4">
      <c r="A31" s="3">
        <v>11</v>
      </c>
      <c r="B31" s="62">
        <f>'Residential Equipment - Elec'!B31 + 'Res Assessment - Kits - Elec'!B31 + 'Residential App Recy - Elec'!B31 + 'Nonresidential Equipment - Elec'!B31 + 'Nonres Energy Solutions - Elec'!B31 + 'Comm New Construction - Elec'!B31</f>
        <v>64048.014068699973</v>
      </c>
      <c r="C31" s="62">
        <f>'Residential Equipment - Elec'!C31 + 'Res Assessment - Kits - Elec'!C31 + 'Residential App Recy - Elec'!C31 + 'Nonresidential Equipment - Elec'!C31 + 'Nonres Energy Solutions - Elec'!C31 + 'Comm New Construction - Elec'!C31</f>
        <v>22.706654999999991</v>
      </c>
      <c r="D31" s="29">
        <f>'Residential Equipment - Elec'!D31 + 'Res Assessment - Kits - Elec'!D31 + 'Residential App Recy - Elec'!D31 + 'Nonresidential Equipment - Elec'!D31 + 'Nonres Energy Solutions - Elec'!D31 + 'Comm New Construction - Elec'!D31</f>
        <v>3246947.71</v>
      </c>
      <c r="E31" s="29">
        <f>'Residential Equipment - Elec'!E31 + 'Res Assessment - Kits - Elec'!E31 + 'Residential App Recy - Elec'!E31 + 'Nonresidential Equipment - Elec'!E31 + 'Nonres Energy Solutions - Elec'!E31 + 'Comm New Construction - Elec'!E31</f>
        <v>501310.20999999996</v>
      </c>
      <c r="F31" s="29">
        <f>'Residential Equipment - Elec'!F31 + 'Res Assessment - Kits - Elec'!F31 + 'Residential App Recy - Elec'!F31 + 'Nonresidential Equipment - Elec'!F31 + 'Nonres Energy Solutions - Elec'!F31 + 'Comm New Construction - Elec'!F31</f>
        <v>1097098.1400000001</v>
      </c>
      <c r="G31" s="29">
        <f>'Residential Equipment - Elec'!G31 + 'Res Assessment - Kits - Elec'!G31 + 'Residential App Recy - Elec'!G31 + 'Nonresidential Equipment - Elec'!G31 + 'Nonres Energy Solutions - Elec'!G31 + 'Comm New Construction - Elec'!G31</f>
        <v>2280977.08</v>
      </c>
      <c r="H31" s="29">
        <f>'Residential Equipment - Elec'!H31 + 'Res Assessment - Kits - Elec'!H31 + 'Residential App Recy - Elec'!H31 + 'Nonresidential Equipment - Elec'!H31 + 'Nonres Energy Solutions - Elec'!H31 + 'Comm New Construction - Elec'!H31</f>
        <v>5311427.91</v>
      </c>
      <c r="I31" s="29">
        <f>'Residential Equipment - Elec'!I31 + 'Res Assessment - Kits - Elec'!I31 + 'Residential App Recy - Elec'!I31 + 'Nonresidential Equipment - Elec'!I31 + 'Nonres Energy Solutions - Elec'!I31 + 'Comm New Construction - Elec'!I31</f>
        <v>0</v>
      </c>
      <c r="J31" s="29">
        <f>'Residential Equipment - Elec'!J31 + 'Res Assessment - Kits - Elec'!J31 + 'Residential App Recy - Elec'!J31 + 'Nonresidential Equipment - Elec'!J31 + 'Nonres Energy Solutions - Elec'!J31 + 'Comm New Construction - Elec'!J31</f>
        <v>712633.31400000001</v>
      </c>
      <c r="K31" s="39"/>
      <c r="L31" s="39"/>
      <c r="M31" s="39"/>
      <c r="N31" s="39"/>
    </row>
    <row r="32" spans="1:14" s="6" customFormat="1" ht="13.15" x14ac:dyDescent="0.4">
      <c r="A32" s="3">
        <v>12</v>
      </c>
      <c r="B32" s="62">
        <f>'Residential Equipment - Elec'!B32 + 'Res Assessment - Kits - Elec'!B32 + 'Residential App Recy - Elec'!B32 + 'Nonresidential Equipment - Elec'!B32 + 'Nonres Energy Solutions - Elec'!B32 + 'Comm New Construction - Elec'!B32</f>
        <v>64048.014068699973</v>
      </c>
      <c r="C32" s="62">
        <f>'Residential Equipment - Elec'!C32 + 'Res Assessment - Kits - Elec'!C32 + 'Residential App Recy - Elec'!C32 + 'Nonresidential Equipment - Elec'!C32 + 'Nonres Energy Solutions - Elec'!C32 + 'Comm New Construction - Elec'!C32</f>
        <v>22.706654999999991</v>
      </c>
      <c r="D32" s="29">
        <f>'Residential Equipment - Elec'!D32 + 'Res Assessment - Kits - Elec'!D32 + 'Residential App Recy - Elec'!D32 + 'Nonresidential Equipment - Elec'!D32 + 'Nonres Energy Solutions - Elec'!D32 + 'Comm New Construction - Elec'!D32</f>
        <v>3320004.05</v>
      </c>
      <c r="E32" s="29">
        <f>'Residential Equipment - Elec'!E32 + 'Res Assessment - Kits - Elec'!E32 + 'Residential App Recy - Elec'!E32 + 'Nonresidential Equipment - Elec'!E32 + 'Nonres Energy Solutions - Elec'!E32 + 'Comm New Construction - Elec'!E32</f>
        <v>512589.72000000003</v>
      </c>
      <c r="F32" s="29">
        <f>'Residential Equipment - Elec'!F32 + 'Res Assessment - Kits - Elec'!F32 + 'Residential App Recy - Elec'!F32 + 'Nonresidential Equipment - Elec'!F32 + 'Nonres Energy Solutions - Elec'!F32 + 'Comm New Construction - Elec'!F32</f>
        <v>1121782.8500000001</v>
      </c>
      <c r="G32" s="29">
        <f>'Residential Equipment - Elec'!G32 + 'Res Assessment - Kits - Elec'!G32 + 'Residential App Recy - Elec'!G32 + 'Nonresidential Equipment - Elec'!G32 + 'Nonres Energy Solutions - Elec'!G32 + 'Comm New Construction - Elec'!G32</f>
        <v>2380191.7400000002</v>
      </c>
      <c r="H32" s="29">
        <f>'Residential Equipment - Elec'!H32 + 'Res Assessment - Kits - Elec'!H32 + 'Residential App Recy - Elec'!H32 + 'Nonresidential Equipment - Elec'!H32 + 'Nonres Energy Solutions - Elec'!H32 + 'Comm New Construction - Elec'!H32</f>
        <v>5391099.3200000003</v>
      </c>
      <c r="I32" s="29">
        <f>'Residential Equipment - Elec'!I32 + 'Res Assessment - Kits - Elec'!I32 + 'Residential App Recy - Elec'!I32 + 'Nonresidential Equipment - Elec'!I32 + 'Nonres Energy Solutions - Elec'!I32 + 'Comm New Construction - Elec'!I32</f>
        <v>0</v>
      </c>
      <c r="J32" s="29">
        <f>'Residential Equipment - Elec'!J32 + 'Res Assessment - Kits - Elec'!J32 + 'Residential App Recy - Elec'!J32 + 'Nonresidential Equipment - Elec'!J32 + 'Nonres Energy Solutions - Elec'!J32 + 'Comm New Construction - Elec'!J32</f>
        <v>733456.83600000001</v>
      </c>
      <c r="K32" s="39"/>
      <c r="L32" s="39"/>
      <c r="M32" s="39"/>
      <c r="N32" s="39"/>
    </row>
    <row r="33" spans="1:14" s="6" customFormat="1" ht="13.15" x14ac:dyDescent="0.4">
      <c r="A33" s="3">
        <v>13</v>
      </c>
      <c r="B33" s="62">
        <f>'Residential Equipment - Elec'!B33 + 'Res Assessment - Kits - Elec'!B33 + 'Residential App Recy - Elec'!B33 + 'Nonresidential Equipment - Elec'!B33 + 'Nonres Energy Solutions - Elec'!B33 + 'Comm New Construction - Elec'!B33</f>
        <v>64048.014068699973</v>
      </c>
      <c r="C33" s="62">
        <f>'Residential Equipment - Elec'!C33 + 'Res Assessment - Kits - Elec'!C33 + 'Residential App Recy - Elec'!C33 + 'Nonresidential Equipment - Elec'!C33 + 'Nonres Energy Solutions - Elec'!C33 + 'Comm New Construction - Elec'!C33</f>
        <v>22.706654999999991</v>
      </c>
      <c r="D33" s="29">
        <f>'Residential Equipment - Elec'!D33 + 'Res Assessment - Kits - Elec'!D33 + 'Residential App Recy - Elec'!D33 + 'Nonresidential Equipment - Elec'!D33 + 'Nonres Energy Solutions - Elec'!D33 + 'Comm New Construction - Elec'!D33</f>
        <v>3394704.12</v>
      </c>
      <c r="E33" s="29">
        <f>'Residential Equipment - Elec'!E33 + 'Res Assessment - Kits - Elec'!E33 + 'Residential App Recy - Elec'!E33 + 'Nonresidential Equipment - Elec'!E33 + 'Nonres Energy Solutions - Elec'!E33 + 'Comm New Construction - Elec'!E33</f>
        <v>524122.95999999996</v>
      </c>
      <c r="F33" s="29">
        <f>'Residential Equipment - Elec'!F33 + 'Res Assessment - Kits - Elec'!F33 + 'Residential App Recy - Elec'!F33 + 'Nonresidential Equipment - Elec'!F33 + 'Nonres Energy Solutions - Elec'!F33 + 'Comm New Construction - Elec'!F33</f>
        <v>1147022.96</v>
      </c>
      <c r="G33" s="29">
        <f>'Residential Equipment - Elec'!G33 + 'Res Assessment - Kits - Elec'!G33 + 'Residential App Recy - Elec'!G33 + 'Nonresidential Equipment - Elec'!G33 + 'Nonres Energy Solutions - Elec'!G33 + 'Comm New Construction - Elec'!G33</f>
        <v>2814999.05</v>
      </c>
      <c r="H33" s="29">
        <f>'Residential Equipment - Elec'!H33 + 'Res Assessment - Kits - Elec'!H33 + 'Residential App Recy - Elec'!H33 + 'Nonresidential Equipment - Elec'!H33 + 'Nonres Energy Solutions - Elec'!H33 + 'Comm New Construction - Elec'!H33</f>
        <v>5471965.8200000003</v>
      </c>
      <c r="I33" s="29">
        <f>'Residential Equipment - Elec'!I33 + 'Res Assessment - Kits - Elec'!I33 + 'Residential App Recy - Elec'!I33 + 'Nonresidential Equipment - Elec'!I33 + 'Nonres Energy Solutions - Elec'!I33 + 'Comm New Construction - Elec'!I33</f>
        <v>0</v>
      </c>
      <c r="J33" s="29">
        <f>'Residential Equipment - Elec'!J33 + 'Res Assessment - Kits - Elec'!J33 + 'Residential App Recy - Elec'!J33 + 'Nonresidential Equipment - Elec'!J33 + 'Nonres Energy Solutions - Elec'!J33 + 'Comm New Construction - Elec'!J33</f>
        <v>788084.9090000001</v>
      </c>
      <c r="K33" s="39"/>
      <c r="L33" s="39"/>
      <c r="M33" s="39"/>
      <c r="N33" s="39"/>
    </row>
    <row r="34" spans="1:14" s="6" customFormat="1" ht="13.15" x14ac:dyDescent="0.4">
      <c r="A34" s="3">
        <v>14</v>
      </c>
      <c r="B34" s="62">
        <f>'Residential Equipment - Elec'!B34 + 'Res Assessment - Kits - Elec'!B34 + 'Residential App Recy - Elec'!B34 + 'Nonresidential Equipment - Elec'!B34 + 'Nonres Energy Solutions - Elec'!B34 + 'Comm New Construction - Elec'!B34</f>
        <v>64048.014068699973</v>
      </c>
      <c r="C34" s="62">
        <f>'Residential Equipment - Elec'!C34 + 'Res Assessment - Kits - Elec'!C34 + 'Residential App Recy - Elec'!C34 + 'Nonresidential Equipment - Elec'!C34 + 'Nonres Energy Solutions - Elec'!C34 + 'Comm New Construction - Elec'!C34</f>
        <v>22.706654999999991</v>
      </c>
      <c r="D34" s="29">
        <f>'Residential Equipment - Elec'!D34 + 'Res Assessment - Kits - Elec'!D34 + 'Residential App Recy - Elec'!D34 + 'Nonresidential Equipment - Elec'!D34 + 'Nonres Energy Solutions - Elec'!D34 + 'Comm New Construction - Elec'!D34</f>
        <v>3471084.96</v>
      </c>
      <c r="E34" s="29">
        <f>'Residential Equipment - Elec'!E34 + 'Res Assessment - Kits - Elec'!E34 + 'Residential App Recy - Elec'!E34 + 'Nonresidential Equipment - Elec'!E34 + 'Nonres Energy Solutions - Elec'!E34 + 'Comm New Construction - Elec'!E34</f>
        <v>535915.73</v>
      </c>
      <c r="F34" s="29">
        <f>'Residential Equipment - Elec'!F34 + 'Res Assessment - Kits - Elec'!F34 + 'Residential App Recy - Elec'!F34 + 'Nonresidential Equipment - Elec'!F34 + 'Nonres Energy Solutions - Elec'!F34 + 'Comm New Construction - Elec'!F34</f>
        <v>1172830.98</v>
      </c>
      <c r="G34" s="29">
        <f>'Residential Equipment - Elec'!G34 + 'Res Assessment - Kits - Elec'!G34 + 'Residential App Recy - Elec'!G34 + 'Nonresidential Equipment - Elec'!G34 + 'Nonres Energy Solutions - Elec'!G34 + 'Comm New Construction - Elec'!G34</f>
        <v>2948563.73</v>
      </c>
      <c r="H34" s="29">
        <f>'Residential Equipment - Elec'!H34 + 'Res Assessment - Kits - Elec'!H34 + 'Residential App Recy - Elec'!H34 + 'Nonresidential Equipment - Elec'!H34 + 'Nonres Energy Solutions - Elec'!H34 + 'Comm New Construction - Elec'!H34</f>
        <v>5554045.29</v>
      </c>
      <c r="I34" s="29">
        <f>'Residential Equipment - Elec'!I34 + 'Res Assessment - Kits - Elec'!I34 + 'Residential App Recy - Elec'!I34 + 'Nonresidential Equipment - Elec'!I34 + 'Nonres Energy Solutions - Elec'!I34 + 'Comm New Construction - Elec'!I34</f>
        <v>0</v>
      </c>
      <c r="J34" s="29">
        <f>'Residential Equipment - Elec'!J34 + 'Res Assessment - Kits - Elec'!J34 + 'Residential App Recy - Elec'!J34 + 'Nonresidential Equipment - Elec'!J34 + 'Nonres Energy Solutions - Elec'!J34 + 'Comm New Construction - Elec'!J34</f>
        <v>812839.54</v>
      </c>
      <c r="K34" s="39"/>
      <c r="L34" s="39"/>
      <c r="M34" s="39"/>
      <c r="N34" s="39"/>
    </row>
    <row r="35" spans="1:14" s="6" customFormat="1" ht="13.15" x14ac:dyDescent="0.4">
      <c r="A35" s="3">
        <v>15</v>
      </c>
      <c r="B35" s="62">
        <f>'Residential Equipment - Elec'!B35 + 'Res Assessment - Kits - Elec'!B35 + 'Residential App Recy - Elec'!B35 + 'Nonresidential Equipment - Elec'!B35 + 'Nonres Energy Solutions - Elec'!B35 + 'Comm New Construction - Elec'!B35</f>
        <v>64048.014068699973</v>
      </c>
      <c r="C35" s="62">
        <f>'Residential Equipment - Elec'!C35 + 'Res Assessment - Kits - Elec'!C35 + 'Residential App Recy - Elec'!C35 + 'Nonresidential Equipment - Elec'!C35 + 'Nonres Energy Solutions - Elec'!C35 + 'Comm New Construction - Elec'!C35</f>
        <v>22.706654999999991</v>
      </c>
      <c r="D35" s="29">
        <f>'Residential Equipment - Elec'!D35 + 'Res Assessment - Kits - Elec'!D35 + 'Residential App Recy - Elec'!D35 + 'Nonresidential Equipment - Elec'!D35 + 'Nonres Energy Solutions - Elec'!D35 + 'Comm New Construction - Elec'!D35</f>
        <v>3549184.37</v>
      </c>
      <c r="E35" s="29">
        <f>'Residential Equipment - Elec'!E35 + 'Res Assessment - Kits - Elec'!E35 + 'Residential App Recy - Elec'!E35 + 'Nonresidential Equipment - Elec'!E35 + 'Nonres Energy Solutions - Elec'!E35 + 'Comm New Construction - Elec'!E35</f>
        <v>547973.84000000008</v>
      </c>
      <c r="F35" s="29">
        <f>'Residential Equipment - Elec'!F35 + 'Res Assessment - Kits - Elec'!F35 + 'Residential App Recy - Elec'!F35 + 'Nonresidential Equipment - Elec'!F35 + 'Nonres Energy Solutions - Elec'!F35 + 'Comm New Construction - Elec'!F35</f>
        <v>1199219.6399999999</v>
      </c>
      <c r="G35" s="29">
        <f>'Residential Equipment - Elec'!G35 + 'Res Assessment - Kits - Elec'!G35 + 'Residential App Recy - Elec'!G35 + 'Nonresidential Equipment - Elec'!G35 + 'Nonres Energy Solutions - Elec'!G35 + 'Comm New Construction - Elec'!G35</f>
        <v>3184275.36</v>
      </c>
      <c r="H35" s="29">
        <f>'Residential Equipment - Elec'!H35 + 'Res Assessment - Kits - Elec'!H35 + 'Residential App Recy - Elec'!H35 + 'Nonresidential Equipment - Elec'!H35 + 'Nonres Energy Solutions - Elec'!H35 + 'Comm New Construction - Elec'!H35</f>
        <v>5637355.96</v>
      </c>
      <c r="I35" s="29">
        <f>'Residential Equipment - Elec'!I35 + 'Res Assessment - Kits - Elec'!I35 + 'Residential App Recy - Elec'!I35 + 'Nonresidential Equipment - Elec'!I35 + 'Nonres Energy Solutions - Elec'!I35 + 'Comm New Construction - Elec'!I35</f>
        <v>0</v>
      </c>
      <c r="J35" s="29">
        <f>'Residential Equipment - Elec'!J35 + 'Res Assessment - Kits - Elec'!J35 + 'Residential App Recy - Elec'!J35 + 'Nonresidential Equipment - Elec'!J35 + 'Nonres Energy Solutions - Elec'!J35 + 'Comm New Construction - Elec'!J35</f>
        <v>848065.32100000023</v>
      </c>
      <c r="K35" s="39"/>
      <c r="L35" s="39"/>
      <c r="M35" s="39"/>
      <c r="N35" s="39"/>
    </row>
    <row r="36" spans="1:14" s="6" customFormat="1" ht="13.15" x14ac:dyDescent="0.4">
      <c r="A36" s="3">
        <v>16</v>
      </c>
      <c r="B36" s="62">
        <f>'Residential Equipment - Elec'!B36 + 'Res Assessment - Kits - Elec'!B36 + 'Residential App Recy - Elec'!B36 + 'Nonresidential Equipment - Elec'!B36 + 'Nonres Energy Solutions - Elec'!B36 + 'Comm New Construction - Elec'!B36</f>
        <v>46047.642696399969</v>
      </c>
      <c r="C36" s="62">
        <f>'Residential Equipment - Elec'!C36 + 'Res Assessment - Kits - Elec'!C36 + 'Residential App Recy - Elec'!C36 + 'Nonresidential Equipment - Elec'!C36 + 'Nonres Energy Solutions - Elec'!C36 + 'Comm New Construction - Elec'!C36</f>
        <v>19.885402299999992</v>
      </c>
      <c r="D36" s="29">
        <f>'Residential Equipment - Elec'!D36 + 'Res Assessment - Kits - Elec'!D36 + 'Residential App Recy - Elec'!D36 + 'Nonresidential Equipment - Elec'!D36 + 'Nonres Energy Solutions - Elec'!D36 + 'Comm New Construction - Elec'!D36</f>
        <v>3178140.54</v>
      </c>
      <c r="E36" s="29">
        <f>'Residential Equipment - Elec'!E36 + 'Res Assessment - Kits - Elec'!E36 + 'Residential App Recy - Elec'!E36 + 'Nonresidential Equipment - Elec'!E36 + 'Nonres Energy Solutions - Elec'!E36 + 'Comm New Construction - Elec'!E36</f>
        <v>490686.79</v>
      </c>
      <c r="F36" s="29">
        <f>'Residential Equipment - Elec'!F36 + 'Res Assessment - Kits - Elec'!F36 + 'Residential App Recy - Elec'!F36 + 'Nonresidential Equipment - Elec'!F36 + 'Nonres Energy Solutions - Elec'!F36 + 'Comm New Construction - Elec'!F36</f>
        <v>1073849.1600000001</v>
      </c>
      <c r="G36" s="29">
        <f>'Residential Equipment - Elec'!G36 + 'Res Assessment - Kits - Elec'!G36 + 'Residential App Recy - Elec'!G36 + 'Nonresidential Equipment - Elec'!G36 + 'Nonres Energy Solutions - Elec'!G36 + 'Comm New Construction - Elec'!G36</f>
        <v>2437533.3000000003</v>
      </c>
      <c r="H36" s="29">
        <f>'Residential Equipment - Elec'!H36 + 'Res Assessment - Kits - Elec'!H36 + 'Residential App Recy - Elec'!H36 + 'Nonresidential Equipment - Elec'!H36 + 'Nonres Energy Solutions - Elec'!H36 + 'Comm New Construction - Elec'!H36</f>
        <v>4210658.76</v>
      </c>
      <c r="I36" s="29">
        <f>'Residential Equipment - Elec'!I36 + 'Res Assessment - Kits - Elec'!I36 + 'Residential App Recy - Elec'!I36 + 'Nonresidential Equipment - Elec'!I36 + 'Nonres Energy Solutions - Elec'!I36 + 'Comm New Construction - Elec'!I36</f>
        <v>0</v>
      </c>
      <c r="J36" s="29">
        <f>'Residential Equipment - Elec'!J36 + 'Res Assessment - Kits - Elec'!J36 + 'Residential App Recy - Elec'!J36 + 'Nonresidential Equipment - Elec'!J36 + 'Nonres Energy Solutions - Elec'!J36 + 'Comm New Construction - Elec'!J36</f>
        <v>718020.97900000005</v>
      </c>
      <c r="K36" s="39"/>
      <c r="L36" s="39"/>
      <c r="M36" s="39"/>
      <c r="N36" s="39"/>
    </row>
    <row r="37" spans="1:14" s="6" customFormat="1" ht="13.15" x14ac:dyDescent="0.4">
      <c r="A37" s="3">
        <v>17</v>
      </c>
      <c r="B37" s="62">
        <f>'Residential Equipment - Elec'!B37 + 'Res Assessment - Kits - Elec'!B37 + 'Residential App Recy - Elec'!B37 + 'Nonresidential Equipment - Elec'!B37 + 'Nonres Energy Solutions - Elec'!B37 + 'Comm New Construction - Elec'!B37</f>
        <v>46047.642696399969</v>
      </c>
      <c r="C37" s="62">
        <f>'Residential Equipment - Elec'!C37 + 'Res Assessment - Kits - Elec'!C37 + 'Residential App Recy - Elec'!C37 + 'Nonresidential Equipment - Elec'!C37 + 'Nonres Energy Solutions - Elec'!C37 + 'Comm New Construction - Elec'!C37</f>
        <v>19.885402299999992</v>
      </c>
      <c r="D37" s="29">
        <f>'Residential Equipment - Elec'!D37 + 'Res Assessment - Kits - Elec'!D37 + 'Residential App Recy - Elec'!D37 + 'Nonresidential Equipment - Elec'!D37 + 'Nonres Energy Solutions - Elec'!D37 + 'Comm New Construction - Elec'!D37</f>
        <v>3249648.69</v>
      </c>
      <c r="E37" s="29">
        <f>'Residential Equipment - Elec'!E37 + 'Res Assessment - Kits - Elec'!E37 + 'Residential App Recy - Elec'!E37 + 'Nonresidential Equipment - Elec'!E37 + 'Nonres Energy Solutions - Elec'!E37 + 'Comm New Construction - Elec'!E37</f>
        <v>501727.23</v>
      </c>
      <c r="F37" s="29">
        <f>'Residential Equipment - Elec'!F37 + 'Res Assessment - Kits - Elec'!F37 + 'Residential App Recy - Elec'!F37 + 'Nonresidential Equipment - Elec'!F37 + 'Nonres Energy Solutions - Elec'!F37 + 'Comm New Construction - Elec'!F37</f>
        <v>1098010.76</v>
      </c>
      <c r="G37" s="29">
        <f>'Residential Equipment - Elec'!G37 + 'Res Assessment - Kits - Elec'!G37 + 'Residential App Recy - Elec'!G37 + 'Nonresidential Equipment - Elec'!G37 + 'Nonres Energy Solutions - Elec'!G37 + 'Comm New Construction - Elec'!G37</f>
        <v>2566302.98</v>
      </c>
      <c r="H37" s="29">
        <f>'Residential Equipment - Elec'!H37 + 'Res Assessment - Kits - Elec'!H37 + 'Residential App Recy - Elec'!H37 + 'Nonresidential Equipment - Elec'!H37 + 'Nonres Energy Solutions - Elec'!H37 + 'Comm New Construction - Elec'!H37</f>
        <v>4273818.62</v>
      </c>
      <c r="I37" s="29">
        <f>'Residential Equipment - Elec'!I37 + 'Res Assessment - Kits - Elec'!I37 + 'Residential App Recy - Elec'!I37 + 'Nonresidential Equipment - Elec'!I37 + 'Nonres Energy Solutions - Elec'!I37 + 'Comm New Construction - Elec'!I37</f>
        <v>0</v>
      </c>
      <c r="J37" s="29">
        <f>'Residential Equipment - Elec'!J37 + 'Res Assessment - Kits - Elec'!J37 + 'Residential App Recy - Elec'!J37 + 'Nonresidential Equipment - Elec'!J37 + 'Nonres Energy Solutions - Elec'!J37 + 'Comm New Construction - Elec'!J37</f>
        <v>741568.96600000001</v>
      </c>
      <c r="K37" s="39"/>
      <c r="L37" s="39"/>
      <c r="M37" s="39"/>
      <c r="N37" s="39"/>
    </row>
    <row r="38" spans="1:14" s="6" customFormat="1" ht="13.15" x14ac:dyDescent="0.4">
      <c r="A38" s="3">
        <v>18</v>
      </c>
      <c r="B38" s="62">
        <f>'Residential Equipment - Elec'!B38 + 'Res Assessment - Kits - Elec'!B38 + 'Residential App Recy - Elec'!B38 + 'Nonresidential Equipment - Elec'!B38 + 'Nonres Energy Solutions - Elec'!B38 + 'Comm New Construction - Elec'!B38</f>
        <v>46047.642696399969</v>
      </c>
      <c r="C38" s="62">
        <f>'Residential Equipment - Elec'!C38 + 'Res Assessment - Kits - Elec'!C38 + 'Residential App Recy - Elec'!C38 + 'Nonresidential Equipment - Elec'!C38 + 'Nonres Energy Solutions - Elec'!C38 + 'Comm New Construction - Elec'!C38</f>
        <v>19.885402299999992</v>
      </c>
      <c r="D38" s="29">
        <f>'Residential Equipment - Elec'!D38 + 'Res Assessment - Kits - Elec'!D38 + 'Residential App Recy - Elec'!D38 + 'Nonresidential Equipment - Elec'!D38 + 'Nonres Energy Solutions - Elec'!D38 + 'Comm New Construction - Elec'!D38</f>
        <v>3322765.81</v>
      </c>
      <c r="E38" s="29">
        <f>'Residential Equipment - Elec'!E38 + 'Res Assessment - Kits - Elec'!E38 + 'Residential App Recy - Elec'!E38 + 'Nonresidential Equipment - Elec'!E38 + 'Nonres Energy Solutions - Elec'!E38 + 'Comm New Construction - Elec'!E38</f>
        <v>513016.08999999997</v>
      </c>
      <c r="F38" s="29">
        <f>'Residential Equipment - Elec'!F38 + 'Res Assessment - Kits - Elec'!F38 + 'Residential App Recy - Elec'!F38 + 'Nonresidential Equipment - Elec'!F38 + 'Nonres Energy Solutions - Elec'!F38 + 'Comm New Construction - Elec'!F38</f>
        <v>1122716.01</v>
      </c>
      <c r="G38" s="29">
        <f>'Residential Equipment - Elec'!G38 + 'Res Assessment - Kits - Elec'!G38 + 'Residential App Recy - Elec'!G38 + 'Nonresidential Equipment - Elec'!G38 + 'Nonres Energy Solutions - Elec'!G38 + 'Comm New Construction - Elec'!G38</f>
        <v>2624044.81</v>
      </c>
      <c r="H38" s="29">
        <f>'Residential Equipment - Elec'!H38 + 'Res Assessment - Kits - Elec'!H38 + 'Residential App Recy - Elec'!H38 + 'Nonresidential Equipment - Elec'!H38 + 'Nonres Energy Solutions - Elec'!H38 + 'Comm New Construction - Elec'!H38</f>
        <v>4337925.91</v>
      </c>
      <c r="I38" s="29">
        <f>'Residential Equipment - Elec'!I38 + 'Res Assessment - Kits - Elec'!I38 + 'Residential App Recy - Elec'!I38 + 'Nonresidential Equipment - Elec'!I38 + 'Nonres Energy Solutions - Elec'!I38 + 'Comm New Construction - Elec'!I38</f>
        <v>0</v>
      </c>
      <c r="J38" s="29">
        <f>'Residential Equipment - Elec'!J38 + 'Res Assessment - Kits - Elec'!J38 + 'Residential App Recy - Elec'!J38 + 'Nonresidential Equipment - Elec'!J38 + 'Nonres Energy Solutions - Elec'!J38 + 'Comm New Construction - Elec'!J38</f>
        <v>758254.272</v>
      </c>
      <c r="K38" s="39"/>
      <c r="L38" s="39"/>
      <c r="M38" s="39"/>
      <c r="N38" s="39"/>
    </row>
    <row r="39" spans="1:14" s="6" customFormat="1" ht="13.15" x14ac:dyDescent="0.4">
      <c r="A39" s="3">
        <v>19</v>
      </c>
      <c r="B39" s="62">
        <f>'Residential Equipment - Elec'!B39 + 'Res Assessment - Kits - Elec'!B39 + 'Residential App Recy - Elec'!B39 + 'Nonresidential Equipment - Elec'!B39 + 'Nonres Energy Solutions - Elec'!B39 + 'Comm New Construction - Elec'!B39</f>
        <v>42969.396999999997</v>
      </c>
      <c r="C39" s="62">
        <f>'Residential Equipment - Elec'!C39 + 'Res Assessment - Kits - Elec'!C39 + 'Residential App Recy - Elec'!C39 + 'Nonresidential Equipment - Elec'!C39 + 'Nonres Energy Solutions - Elec'!C39 + 'Comm New Construction - Elec'!C39</f>
        <v>17.956</v>
      </c>
      <c r="D39" s="29">
        <f>'Residential Equipment - Elec'!D39 + 'Res Assessment - Kits - Elec'!D39 + 'Residential App Recy - Elec'!D39 + 'Nonresidential Equipment - Elec'!D39 + 'Nonres Energy Solutions - Elec'!D39 + 'Comm New Construction - Elec'!D39</f>
        <v>3067879.27</v>
      </c>
      <c r="E39" s="29">
        <f>'Residential Equipment - Elec'!E39 + 'Res Assessment - Kits - Elec'!E39 + 'Residential App Recy - Elec'!E39 + 'Nonresidential Equipment - Elec'!E39 + 'Nonres Energy Solutions - Elec'!E39 + 'Comm New Construction - Elec'!E39</f>
        <v>473663.07</v>
      </c>
      <c r="F39" s="29">
        <f>'Residential Equipment - Elec'!F39 + 'Res Assessment - Kits - Elec'!F39 + 'Residential App Recy - Elec'!F39 + 'Nonresidential Equipment - Elec'!F39 + 'Nonres Energy Solutions - Elec'!F39 + 'Comm New Construction - Elec'!F39</f>
        <v>1036593.41</v>
      </c>
      <c r="G39" s="29">
        <f>'Residential Equipment - Elec'!G39 + 'Res Assessment - Kits - Elec'!G39 + 'Residential App Recy - Elec'!G39 + 'Nonresidential Equipment - Elec'!G39 + 'Nonres Energy Solutions - Elec'!G39 + 'Comm New Construction - Elec'!G39</f>
        <v>2472665.7999999998</v>
      </c>
      <c r="H39" s="29">
        <f>'Residential Equipment - Elec'!H39 + 'Res Assessment - Kits - Elec'!H39 + 'Residential App Recy - Elec'!H39 + 'Nonresidential Equipment - Elec'!H39 + 'Nonres Energy Solutions - Elec'!H39 + 'Comm New Construction - Elec'!H39</f>
        <v>4004062.36</v>
      </c>
      <c r="I39" s="29">
        <f>'Residential Equipment - Elec'!I39 + 'Res Assessment - Kits - Elec'!I39 + 'Residential App Recy - Elec'!I39 + 'Nonresidential Equipment - Elec'!I39 + 'Nonres Energy Solutions - Elec'!I39 + 'Comm New Construction - Elec'!I39</f>
        <v>0</v>
      </c>
      <c r="J39" s="29">
        <f>'Residential Equipment - Elec'!J39 + 'Res Assessment - Kits - Elec'!J39 + 'Residential App Recy - Elec'!J39 + 'Nonresidential Equipment - Elec'!J39 + 'Nonres Energy Solutions - Elec'!J39 + 'Comm New Construction - Elec'!J39</f>
        <v>705080.15500000003</v>
      </c>
      <c r="K39" s="39"/>
      <c r="L39" s="39"/>
      <c r="M39" s="39"/>
      <c r="N39" s="39"/>
    </row>
    <row r="40" spans="1:14" s="6" customFormat="1" ht="13.15" x14ac:dyDescent="0.4">
      <c r="A40" s="3">
        <v>20</v>
      </c>
      <c r="B40" s="62">
        <f>'Residential Equipment - Elec'!B40 + 'Res Assessment - Kits - Elec'!B40 + 'Residential App Recy - Elec'!B40 + 'Nonresidential Equipment - Elec'!B40 + 'Nonres Energy Solutions - Elec'!B40 + 'Comm New Construction - Elec'!B40</f>
        <v>42969.396999999997</v>
      </c>
      <c r="C40" s="62">
        <f>'Residential Equipment - Elec'!C40 + 'Res Assessment - Kits - Elec'!C40 + 'Residential App Recy - Elec'!C40 + 'Nonresidential Equipment - Elec'!C40 + 'Nonres Energy Solutions - Elec'!C40 + 'Comm New Construction - Elec'!C40</f>
        <v>17.956</v>
      </c>
      <c r="D40" s="29">
        <f>'Residential Equipment - Elec'!D40 + 'Res Assessment - Kits - Elec'!D40 + 'Residential App Recy - Elec'!D40 + 'Nonresidential Equipment - Elec'!D40 + 'Nonres Energy Solutions - Elec'!D40 + 'Comm New Construction - Elec'!D40</f>
        <v>3136906.55</v>
      </c>
      <c r="E40" s="29">
        <f>'Residential Equipment - Elec'!E40 + 'Res Assessment - Kits - Elec'!E40 + 'Residential App Recy - Elec'!E40 + 'Nonresidential Equipment - Elec'!E40 + 'Nonres Energy Solutions - Elec'!E40 + 'Comm New Construction - Elec'!E40</f>
        <v>484320.49</v>
      </c>
      <c r="F40" s="29">
        <f>'Residential Equipment - Elec'!F40 + 'Res Assessment - Kits - Elec'!F40 + 'Residential App Recy - Elec'!F40 + 'Nonresidential Equipment - Elec'!F40 + 'Nonres Energy Solutions - Elec'!F40 + 'Comm New Construction - Elec'!F40</f>
        <v>1059916.76</v>
      </c>
      <c r="G40" s="29">
        <f>'Residential Equipment - Elec'!G40 + 'Res Assessment - Kits - Elec'!G40 + 'Residential App Recy - Elec'!G40 + 'Nonresidential Equipment - Elec'!G40 + 'Nonres Energy Solutions - Elec'!G40 + 'Comm New Construction - Elec'!G40</f>
        <v>2528300.7799999998</v>
      </c>
      <c r="H40" s="29">
        <f>'Residential Equipment - Elec'!H40 + 'Res Assessment - Kits - Elec'!H40 + 'Residential App Recy - Elec'!H40 + 'Nonresidential Equipment - Elec'!H40 + 'Nonres Energy Solutions - Elec'!H40 + 'Comm New Construction - Elec'!H40</f>
        <v>4064123.29</v>
      </c>
      <c r="I40" s="29">
        <f>'Residential Equipment - Elec'!I40 + 'Res Assessment - Kits - Elec'!I40 + 'Residential App Recy - Elec'!I40 + 'Nonresidential Equipment - Elec'!I40 + 'Nonres Energy Solutions - Elec'!I40 + 'Comm New Construction - Elec'!I40</f>
        <v>0</v>
      </c>
      <c r="J40" s="29">
        <f>'Residential Equipment - Elec'!J40 + 'Res Assessment - Kits - Elec'!J40 + 'Residential App Recy - Elec'!J40 + 'Nonresidential Equipment - Elec'!J40 + 'Nonres Energy Solutions - Elec'!J40 + 'Comm New Construction - Elec'!J40</f>
        <v>720944.4580000001</v>
      </c>
      <c r="K40" s="39"/>
      <c r="L40" s="39"/>
      <c r="M40" s="39"/>
      <c r="N40" s="39"/>
    </row>
    <row r="41" spans="1:14" s="6" customFormat="1" ht="13.15" x14ac:dyDescent="0.4">
      <c r="A41" s="3">
        <v>21</v>
      </c>
      <c r="B41" s="62">
        <f>'Residential Equipment - Elec'!B41 + 'Res Assessment - Kits - Elec'!B41 + 'Residential App Recy - Elec'!B41 + 'Nonresidential Equipment - Elec'!B41 + 'Nonres Energy Solutions - Elec'!B41 + 'Comm New Construction - Elec'!B41</f>
        <v>42969.396999999997</v>
      </c>
      <c r="C41" s="62">
        <f>'Residential Equipment - Elec'!C41 + 'Res Assessment - Kits - Elec'!C41 + 'Residential App Recy - Elec'!C41 + 'Nonresidential Equipment - Elec'!C41 + 'Nonres Energy Solutions - Elec'!C41 + 'Comm New Construction - Elec'!C41</f>
        <v>17.956</v>
      </c>
      <c r="D41" s="29">
        <f>'Residential Equipment - Elec'!D41 + 'Res Assessment - Kits - Elec'!D41 + 'Residential App Recy - Elec'!D41 + 'Nonresidential Equipment - Elec'!D41 + 'Nonres Energy Solutions - Elec'!D41 + 'Comm New Construction - Elec'!D41</f>
        <v>3207486.95</v>
      </c>
      <c r="E41" s="29">
        <f>'Residential Equipment - Elec'!E41 + 'Res Assessment - Kits - Elec'!E41 + 'Residential App Recy - Elec'!E41 + 'Nonresidential Equipment - Elec'!E41 + 'Nonres Energy Solutions - Elec'!E41 + 'Comm New Construction - Elec'!E41</f>
        <v>495217.7</v>
      </c>
      <c r="F41" s="29">
        <f>'Residential Equipment - Elec'!F41 + 'Res Assessment - Kits - Elec'!F41 + 'Residential App Recy - Elec'!F41 + 'Nonresidential Equipment - Elec'!F41 + 'Nonres Energy Solutions - Elec'!F41 + 'Comm New Construction - Elec'!F41</f>
        <v>1083764.8899999999</v>
      </c>
      <c r="G41" s="29">
        <f>'Residential Equipment - Elec'!G41 + 'Res Assessment - Kits - Elec'!G41 + 'Residential App Recy - Elec'!G41 + 'Nonresidential Equipment - Elec'!G41 + 'Nonres Energy Solutions - Elec'!G41 + 'Comm New Construction - Elec'!G41</f>
        <v>2585187.54</v>
      </c>
      <c r="H41" s="29">
        <f>'Residential Equipment - Elec'!H41 + 'Res Assessment - Kits - Elec'!H41 + 'Residential App Recy - Elec'!H41 + 'Nonresidential Equipment - Elec'!H41 + 'Nonres Energy Solutions - Elec'!H41 + 'Comm New Construction - Elec'!H41</f>
        <v>4125085.14</v>
      </c>
      <c r="I41" s="29">
        <f>'Residential Equipment - Elec'!I41 + 'Res Assessment - Kits - Elec'!I41 + 'Residential App Recy - Elec'!I41 + 'Nonresidential Equipment - Elec'!I41 + 'Nonres Energy Solutions - Elec'!I41 + 'Comm New Construction - Elec'!I41</f>
        <v>0</v>
      </c>
      <c r="J41" s="29">
        <f>'Residential Equipment - Elec'!J41 + 'Res Assessment - Kits - Elec'!J41 + 'Residential App Recy - Elec'!J41 + 'Nonresidential Equipment - Elec'!J41 + 'Nonres Energy Solutions - Elec'!J41 + 'Comm New Construction - Elec'!J41</f>
        <v>737165.7080000001</v>
      </c>
      <c r="K41" s="39"/>
      <c r="L41" s="39"/>
      <c r="M41" s="39"/>
      <c r="N41" s="39"/>
    </row>
    <row r="42" spans="1:14" s="6" customFormat="1" ht="13.15" x14ac:dyDescent="0.4">
      <c r="A42" s="3">
        <v>22</v>
      </c>
      <c r="B42" s="62">
        <f>'Residential Equipment - Elec'!B42 + 'Res Assessment - Kits - Elec'!B42 + 'Residential App Recy - Elec'!B42 + 'Nonresidential Equipment - Elec'!B42 + 'Nonres Energy Solutions - Elec'!B42 + 'Comm New Construction - Elec'!B42</f>
        <v>42969.396999999997</v>
      </c>
      <c r="C42" s="62">
        <f>'Residential Equipment - Elec'!C42 + 'Res Assessment - Kits - Elec'!C42 + 'Residential App Recy - Elec'!C42 + 'Nonresidential Equipment - Elec'!C42 + 'Nonres Energy Solutions - Elec'!C42 + 'Comm New Construction - Elec'!C42</f>
        <v>17.956</v>
      </c>
      <c r="D42" s="29">
        <f>'Residential Equipment - Elec'!D42 + 'Res Assessment - Kits - Elec'!D42 + 'Residential App Recy - Elec'!D42 + 'Nonresidential Equipment - Elec'!D42 + 'Nonres Energy Solutions - Elec'!D42 + 'Comm New Construction - Elec'!D42</f>
        <v>3279655.4</v>
      </c>
      <c r="E42" s="29">
        <f>'Residential Equipment - Elec'!E42 + 'Res Assessment - Kits - Elec'!E42 + 'Residential App Recy - Elec'!E42 + 'Nonresidential Equipment - Elec'!E42 + 'Nonres Energy Solutions - Elec'!E42 + 'Comm New Construction - Elec'!E42</f>
        <v>506360.1</v>
      </c>
      <c r="F42" s="29">
        <f>'Residential Equipment - Elec'!F42 + 'Res Assessment - Kits - Elec'!F42 + 'Residential App Recy - Elec'!F42 + 'Nonresidential Equipment - Elec'!F42 + 'Nonres Energy Solutions - Elec'!F42 + 'Comm New Construction - Elec'!F42</f>
        <v>1108149.5900000001</v>
      </c>
      <c r="G42" s="29">
        <f>'Residential Equipment - Elec'!G42 + 'Res Assessment - Kits - Elec'!G42 + 'Residential App Recy - Elec'!G42 + 'Nonresidential Equipment - Elec'!G42 + 'Nonres Energy Solutions - Elec'!G42 + 'Comm New Construction - Elec'!G42</f>
        <v>2643354.27</v>
      </c>
      <c r="H42" s="29">
        <f>'Residential Equipment - Elec'!H42 + 'Res Assessment - Kits - Elec'!H42 + 'Residential App Recy - Elec'!H42 + 'Nonresidential Equipment - Elec'!H42 + 'Nonres Energy Solutions - Elec'!H42 + 'Comm New Construction - Elec'!H42</f>
        <v>4186961.42</v>
      </c>
      <c r="I42" s="29">
        <f>'Residential Equipment - Elec'!I42 + 'Res Assessment - Kits - Elec'!I42 + 'Residential App Recy - Elec'!I42 + 'Nonresidential Equipment - Elec'!I42 + 'Nonres Energy Solutions - Elec'!I42 + 'Comm New Construction - Elec'!I42</f>
        <v>0</v>
      </c>
      <c r="J42" s="29">
        <f>'Residential Equipment - Elec'!J42 + 'Res Assessment - Kits - Elec'!J42 + 'Residential App Recy - Elec'!J42 + 'Nonresidential Equipment - Elec'!J42 + 'Nonres Energy Solutions - Elec'!J42 + 'Comm New Construction - Elec'!J42</f>
        <v>753751.93599999999</v>
      </c>
      <c r="K42" s="39"/>
      <c r="L42" s="39"/>
      <c r="M42" s="39"/>
      <c r="N42" s="39"/>
    </row>
    <row r="43" spans="1:14" s="6" customFormat="1" ht="13.15" x14ac:dyDescent="0.4">
      <c r="A43" s="3">
        <v>23</v>
      </c>
      <c r="B43" s="62">
        <f>'Residential Equipment - Elec'!B43 + 'Res Assessment - Kits - Elec'!B43 + 'Residential App Recy - Elec'!B43 + 'Nonresidential Equipment - Elec'!B43 + 'Nonres Energy Solutions - Elec'!B43 + 'Comm New Construction - Elec'!B43</f>
        <v>42969.396999999997</v>
      </c>
      <c r="C43" s="62">
        <f>'Residential Equipment - Elec'!C43 + 'Res Assessment - Kits - Elec'!C43 + 'Residential App Recy - Elec'!C43 + 'Nonresidential Equipment - Elec'!C43 + 'Nonres Energy Solutions - Elec'!C43 + 'Comm New Construction - Elec'!C43</f>
        <v>17.956</v>
      </c>
      <c r="D43" s="29">
        <f>'Residential Equipment - Elec'!D43 + 'Res Assessment - Kits - Elec'!D43 + 'Residential App Recy - Elec'!D43 + 'Nonresidential Equipment - Elec'!D43 + 'Nonres Energy Solutions - Elec'!D43 + 'Comm New Construction - Elec'!D43</f>
        <v>3353447.65</v>
      </c>
      <c r="E43" s="29">
        <f>'Residential Equipment - Elec'!E43 + 'Res Assessment - Kits - Elec'!E43 + 'Residential App Recy - Elec'!E43 + 'Nonresidential Equipment - Elec'!E43 + 'Nonres Energy Solutions - Elec'!E43 + 'Comm New Construction - Elec'!E43</f>
        <v>517753.2</v>
      </c>
      <c r="F43" s="29">
        <f>'Residential Equipment - Elec'!F43 + 'Res Assessment - Kits - Elec'!F43 + 'Residential App Recy - Elec'!F43 + 'Nonresidential Equipment - Elec'!F43 + 'Nonres Energy Solutions - Elec'!F43 + 'Comm New Construction - Elec'!F43</f>
        <v>1133082.96</v>
      </c>
      <c r="G43" s="29">
        <f>'Residential Equipment - Elec'!G43 + 'Res Assessment - Kits - Elec'!G43 + 'Residential App Recy - Elec'!G43 + 'Nonresidential Equipment - Elec'!G43 + 'Nonres Energy Solutions - Elec'!G43 + 'Comm New Construction - Elec'!G43</f>
        <v>2702829.73</v>
      </c>
      <c r="H43" s="29">
        <f>'Residential Equipment - Elec'!H43 + 'Res Assessment - Kits - Elec'!H43 + 'Residential App Recy - Elec'!H43 + 'Nonresidential Equipment - Elec'!H43 + 'Nonres Energy Solutions - Elec'!H43 + 'Comm New Construction - Elec'!H43</f>
        <v>4249765.83</v>
      </c>
      <c r="I43" s="29">
        <f>'Residential Equipment - Elec'!I43 + 'Res Assessment - Kits - Elec'!I43 + 'Residential App Recy - Elec'!I43 + 'Nonresidential Equipment - Elec'!I43 + 'Nonres Energy Solutions - Elec'!I43 + 'Comm New Construction - Elec'!I43</f>
        <v>0</v>
      </c>
      <c r="J43" s="29">
        <f>'Residential Equipment - Elec'!J43 + 'Res Assessment - Kits - Elec'!J43 + 'Residential App Recy - Elec'!J43 + 'Nonresidential Equipment - Elec'!J43 + 'Nonres Energy Solutions - Elec'!J43 + 'Comm New Construction - Elec'!J43</f>
        <v>770711.35400000017</v>
      </c>
      <c r="K43" s="39"/>
      <c r="L43" s="39"/>
      <c r="M43" s="39"/>
      <c r="N43" s="39"/>
    </row>
    <row r="44" spans="1:14" s="6" customFormat="1" ht="13.15" x14ac:dyDescent="0.4">
      <c r="A44" s="3">
        <v>24</v>
      </c>
      <c r="B44" s="62">
        <f>'Residential Equipment - Elec'!B44 + 'Res Assessment - Kits - Elec'!B44 + 'Residential App Recy - Elec'!B44 + 'Nonresidential Equipment - Elec'!B44 + 'Nonres Energy Solutions - Elec'!B44 + 'Comm New Construction - Elec'!B44</f>
        <v>42969.396999999997</v>
      </c>
      <c r="C44" s="62">
        <f>'Residential Equipment - Elec'!C44 + 'Res Assessment - Kits - Elec'!C44 + 'Residential App Recy - Elec'!C44 + 'Nonresidential Equipment - Elec'!C44 + 'Nonres Energy Solutions - Elec'!C44 + 'Comm New Construction - Elec'!C44</f>
        <v>17.956</v>
      </c>
      <c r="D44" s="29">
        <f>'Residential Equipment - Elec'!D44 + 'Res Assessment - Kits - Elec'!D44 + 'Residential App Recy - Elec'!D44 + 'Nonresidential Equipment - Elec'!D44 + 'Nonres Energy Solutions - Elec'!D44 + 'Comm New Construction - Elec'!D44</f>
        <v>3428900.22</v>
      </c>
      <c r="E44" s="29">
        <f>'Residential Equipment - Elec'!E44 + 'Res Assessment - Kits - Elec'!E44 + 'Residential App Recy - Elec'!E44 + 'Nonresidential Equipment - Elec'!E44 + 'Nonres Energy Solutions - Elec'!E44 + 'Comm New Construction - Elec'!E44</f>
        <v>529402.64</v>
      </c>
      <c r="F44" s="29">
        <f>'Residential Equipment - Elec'!F44 + 'Res Assessment - Kits - Elec'!F44 + 'Residential App Recy - Elec'!F44 + 'Nonresidential Equipment - Elec'!F44 + 'Nonres Energy Solutions - Elec'!F44 + 'Comm New Construction - Elec'!F44</f>
        <v>1158577.33</v>
      </c>
      <c r="G44" s="29">
        <f>'Residential Equipment - Elec'!G44 + 'Res Assessment - Kits - Elec'!G44 + 'Residential App Recy - Elec'!G44 + 'Nonresidential Equipment - Elec'!G44 + 'Nonres Energy Solutions - Elec'!G44 + 'Comm New Construction - Elec'!G44</f>
        <v>2763643.4</v>
      </c>
      <c r="H44" s="29">
        <f>'Residential Equipment - Elec'!H44 + 'Res Assessment - Kits - Elec'!H44 + 'Residential App Recy - Elec'!H44 + 'Nonresidential Equipment - Elec'!H44 + 'Nonres Energy Solutions - Elec'!H44 + 'Comm New Construction - Elec'!H44</f>
        <v>4313512.32</v>
      </c>
      <c r="I44" s="29">
        <f>'Residential Equipment - Elec'!I44 + 'Res Assessment - Kits - Elec'!I44 + 'Residential App Recy - Elec'!I44 + 'Nonresidential Equipment - Elec'!I44 + 'Nonres Energy Solutions - Elec'!I44 + 'Comm New Construction - Elec'!I44</f>
        <v>0</v>
      </c>
      <c r="J44" s="29">
        <f>'Residential Equipment - Elec'!J44 + 'Res Assessment - Kits - Elec'!J44 + 'Residential App Recy - Elec'!J44 + 'Nonresidential Equipment - Elec'!J44 + 'Nonres Energy Solutions - Elec'!J44 + 'Comm New Construction - Elec'!J44</f>
        <v>788052.35900000005</v>
      </c>
      <c r="K44" s="39"/>
      <c r="L44" s="39"/>
      <c r="M44" s="39"/>
      <c r="N44" s="39"/>
    </row>
    <row r="45" spans="1:14" s="6" customFormat="1" ht="13.15" x14ac:dyDescent="0.4">
      <c r="A45" s="3">
        <v>25</v>
      </c>
      <c r="B45" s="62">
        <f>'Residential Equipment - Elec'!B45 + 'Res Assessment - Kits - Elec'!B45 + 'Residential App Recy - Elec'!B45 + 'Nonresidential Equipment - Elec'!B45 + 'Nonres Energy Solutions - Elec'!B45 + 'Comm New Construction - Elec'!B45</f>
        <v>42969.396999999997</v>
      </c>
      <c r="C45" s="62">
        <f>'Residential Equipment - Elec'!C45 + 'Res Assessment - Kits - Elec'!C45 + 'Residential App Recy - Elec'!C45 + 'Nonresidential Equipment - Elec'!C45 + 'Nonres Energy Solutions - Elec'!C45 + 'Comm New Construction - Elec'!C45</f>
        <v>17.956</v>
      </c>
      <c r="D45" s="29">
        <f>'Residential Equipment - Elec'!D45 + 'Res Assessment - Kits - Elec'!D45 + 'Residential App Recy - Elec'!D45 + 'Nonresidential Equipment - Elec'!D45 + 'Nonres Energy Solutions - Elec'!D45 + 'Comm New Construction - Elec'!D45</f>
        <v>3506050.48</v>
      </c>
      <c r="E45" s="29">
        <f>'Residential Equipment - Elec'!E45 + 'Res Assessment - Kits - Elec'!E45 + 'Residential App Recy - Elec'!E45 + 'Nonresidential Equipment - Elec'!E45 + 'Nonres Energy Solutions - Elec'!E45 + 'Comm New Construction - Elec'!E45</f>
        <v>541314.19999999995</v>
      </c>
      <c r="F45" s="29">
        <f>'Residential Equipment - Elec'!F45 + 'Res Assessment - Kits - Elec'!F45 + 'Residential App Recy - Elec'!F45 + 'Nonresidential Equipment - Elec'!F45 + 'Nonres Energy Solutions - Elec'!F45 + 'Comm New Construction - Elec'!F45</f>
        <v>1184645.32</v>
      </c>
      <c r="G45" s="29">
        <f>'Residential Equipment - Elec'!G45 + 'Res Assessment - Kits - Elec'!G45 + 'Residential App Recy - Elec'!G45 + 'Nonresidential Equipment - Elec'!G45 + 'Nonres Energy Solutions - Elec'!G45 + 'Comm New Construction - Elec'!G45</f>
        <v>2825825.38</v>
      </c>
      <c r="H45" s="29">
        <f>'Residential Equipment - Elec'!H45 + 'Res Assessment - Kits - Elec'!H45 + 'Residential App Recy - Elec'!H45 + 'Nonresidential Equipment - Elec'!H45 + 'Nonres Energy Solutions - Elec'!H45 + 'Comm New Construction - Elec'!H45</f>
        <v>4378215.01</v>
      </c>
      <c r="I45" s="29">
        <f>'Residential Equipment - Elec'!I45 + 'Res Assessment - Kits - Elec'!I45 + 'Residential App Recy - Elec'!I45 + 'Nonresidential Equipment - Elec'!I45 + 'Nonres Energy Solutions - Elec'!I45 + 'Comm New Construction - Elec'!I45</f>
        <v>0</v>
      </c>
      <c r="J45" s="29">
        <f>'Residential Equipment - Elec'!J45 + 'Res Assessment - Kits - Elec'!J45 + 'Residential App Recy - Elec'!J45 + 'Nonresidential Equipment - Elec'!J45 + 'Nonres Energy Solutions - Elec'!J45 + 'Comm New Construction - Elec'!J45</f>
        <v>805783.53800000006</v>
      </c>
      <c r="K45" s="39"/>
      <c r="L45" s="39"/>
      <c r="M45" s="39"/>
      <c r="N45" s="39"/>
    </row>
    <row r="46" spans="1:14" s="6" customFormat="1" ht="13.15" x14ac:dyDescent="0.4">
      <c r="A46" s="3">
        <v>26</v>
      </c>
      <c r="B46" s="62">
        <f>'Residential Equipment - Elec'!B46 + 'Res Assessment - Kits - Elec'!B46 + 'Residential App Recy - Elec'!B46 + 'Nonresidential Equipment - Elec'!B46 + 'Nonres Energy Solutions - Elec'!B46 + 'Comm New Construction - Elec'!B46</f>
        <v>0</v>
      </c>
      <c r="C46" s="62">
        <f>'Residential Equipment - Elec'!C46 + 'Res Assessment - Kits - Elec'!C46 + 'Residential App Recy - Elec'!C46 + 'Nonresidential Equipment - Elec'!C46 + 'Nonres Energy Solutions - Elec'!C46 + 'Comm New Construction - Elec'!C46</f>
        <v>0</v>
      </c>
      <c r="D46" s="29">
        <f>'Residential Equipment - Elec'!D46 + 'Res Assessment - Kits - Elec'!D46 + 'Residential App Recy - Elec'!D46 + 'Nonresidential Equipment - Elec'!D46 + 'Nonres Energy Solutions - Elec'!D46 + 'Comm New Construction - Elec'!D46</f>
        <v>0</v>
      </c>
      <c r="E46" s="29">
        <f>'Residential Equipment - Elec'!E46 + 'Res Assessment - Kits - Elec'!E46 + 'Residential App Recy - Elec'!E46 + 'Nonresidential Equipment - Elec'!E46 + 'Nonres Energy Solutions - Elec'!E46 + 'Comm New Construction - Elec'!E46</f>
        <v>0</v>
      </c>
      <c r="F46" s="29">
        <f>'Residential Equipment - Elec'!F46 + 'Res Assessment - Kits - Elec'!F46 + 'Residential App Recy - Elec'!F46 + 'Nonresidential Equipment - Elec'!F46 + 'Nonres Energy Solutions - Elec'!F46 + 'Comm New Construction - Elec'!F46</f>
        <v>0</v>
      </c>
      <c r="G46" s="29">
        <f>'Residential Equipment - Elec'!G46 + 'Res Assessment - Kits - Elec'!G46 + 'Residential App Recy - Elec'!G46 + 'Nonresidential Equipment - Elec'!G46 + 'Nonres Energy Solutions - Elec'!G46 + 'Comm New Construction - Elec'!G46</f>
        <v>0</v>
      </c>
      <c r="H46" s="29">
        <f>'Residential Equipment - Elec'!H46 + 'Res Assessment - Kits - Elec'!H46 + 'Residential App Recy - Elec'!H46 + 'Nonresidential Equipment - Elec'!H46 + 'Nonres Energy Solutions - Elec'!H46 + 'Comm New Construction - Elec'!H46</f>
        <v>0</v>
      </c>
      <c r="I46" s="29">
        <f>'Residential Equipment - Elec'!I46 + 'Res Assessment - Kits - Elec'!I46 + 'Residential App Recy - Elec'!I46 + 'Nonresidential Equipment - Elec'!I46 + 'Nonres Energy Solutions - Elec'!I46 + 'Comm New Construction - Elec'!I46</f>
        <v>0</v>
      </c>
      <c r="J46" s="29">
        <f>'Residential Equipment - Elec'!J46 + 'Res Assessment - Kits - Elec'!J46 + 'Residential App Recy - Elec'!J46 + 'Nonresidential Equipment - Elec'!J46 + 'Nonres Energy Solutions - Elec'!J46 + 'Comm New Construction - Elec'!J46</f>
        <v>0</v>
      </c>
      <c r="K46" s="39"/>
      <c r="L46" s="39"/>
      <c r="M46" s="39"/>
      <c r="N46" s="39"/>
    </row>
    <row r="47" spans="1:14" s="6" customFormat="1" ht="13.15" x14ac:dyDescent="0.4">
      <c r="A47" s="3">
        <v>27</v>
      </c>
      <c r="B47" s="62">
        <f>'Residential Equipment - Elec'!B47 + 'Res Assessment - Kits - Elec'!B47 + 'Residential App Recy - Elec'!B47 + 'Nonresidential Equipment - Elec'!B47 + 'Nonres Energy Solutions - Elec'!B47 + 'Comm New Construction - Elec'!B47</f>
        <v>0</v>
      </c>
      <c r="C47" s="62">
        <f>'Residential Equipment - Elec'!C47 + 'Res Assessment - Kits - Elec'!C47 + 'Residential App Recy - Elec'!C47 + 'Nonresidential Equipment - Elec'!C47 + 'Nonres Energy Solutions - Elec'!C47 + 'Comm New Construction - Elec'!C47</f>
        <v>0</v>
      </c>
      <c r="D47" s="29">
        <f>'Residential Equipment - Elec'!D47 + 'Res Assessment - Kits - Elec'!D47 + 'Residential App Recy - Elec'!D47 + 'Nonresidential Equipment - Elec'!D47 + 'Nonres Energy Solutions - Elec'!D47 + 'Comm New Construction - Elec'!D47</f>
        <v>0</v>
      </c>
      <c r="E47" s="29">
        <f>'Residential Equipment - Elec'!E47 + 'Res Assessment - Kits - Elec'!E47 + 'Residential App Recy - Elec'!E47 + 'Nonresidential Equipment - Elec'!E47 + 'Nonres Energy Solutions - Elec'!E47 + 'Comm New Construction - Elec'!E47</f>
        <v>0</v>
      </c>
      <c r="F47" s="29">
        <f>'Residential Equipment - Elec'!F47 + 'Res Assessment - Kits - Elec'!F47 + 'Residential App Recy - Elec'!F47 + 'Nonresidential Equipment - Elec'!F47 + 'Nonres Energy Solutions - Elec'!F47 + 'Comm New Construction - Elec'!F47</f>
        <v>0</v>
      </c>
      <c r="G47" s="29">
        <f>'Residential Equipment - Elec'!G47 + 'Res Assessment - Kits - Elec'!G47 + 'Residential App Recy - Elec'!G47 + 'Nonresidential Equipment - Elec'!G47 + 'Nonres Energy Solutions - Elec'!G47 + 'Comm New Construction - Elec'!G47</f>
        <v>0</v>
      </c>
      <c r="H47" s="29">
        <f>'Residential Equipment - Elec'!H47 + 'Res Assessment - Kits - Elec'!H47 + 'Residential App Recy - Elec'!H47 + 'Nonresidential Equipment - Elec'!H47 + 'Nonres Energy Solutions - Elec'!H47 + 'Comm New Construction - Elec'!H47</f>
        <v>0</v>
      </c>
      <c r="I47" s="29">
        <f>'Residential Equipment - Elec'!I47 + 'Res Assessment - Kits - Elec'!I47 + 'Residential App Recy - Elec'!I47 + 'Nonresidential Equipment - Elec'!I47 + 'Nonres Energy Solutions - Elec'!I47 + 'Comm New Construction - Elec'!I47</f>
        <v>0</v>
      </c>
      <c r="J47" s="29">
        <f>'Residential Equipment - Elec'!J47 + 'Res Assessment - Kits - Elec'!J47 + 'Residential App Recy - Elec'!J47 + 'Nonresidential Equipment - Elec'!J47 + 'Nonres Energy Solutions - Elec'!J47 + 'Comm New Construction - Elec'!J47</f>
        <v>0</v>
      </c>
      <c r="K47" s="39"/>
      <c r="L47" s="39"/>
      <c r="M47" s="39"/>
      <c r="N47" s="39"/>
    </row>
    <row r="48" spans="1:14" s="6" customFormat="1" ht="13.15" x14ac:dyDescent="0.4">
      <c r="A48" s="3">
        <v>28</v>
      </c>
      <c r="B48" s="62">
        <f>'Residential Equipment - Elec'!B48 + 'Res Assessment - Kits - Elec'!B48 + 'Residential App Recy - Elec'!B48 + 'Nonresidential Equipment - Elec'!B48 + 'Nonres Energy Solutions - Elec'!B48 + 'Comm New Construction - Elec'!B48</f>
        <v>0</v>
      </c>
      <c r="C48" s="62">
        <f>'Residential Equipment - Elec'!C48 + 'Res Assessment - Kits - Elec'!C48 + 'Residential App Recy - Elec'!C48 + 'Nonresidential Equipment - Elec'!C48 + 'Nonres Energy Solutions - Elec'!C48 + 'Comm New Construction - Elec'!C48</f>
        <v>0</v>
      </c>
      <c r="D48" s="29">
        <f>'Residential Equipment - Elec'!D48 + 'Res Assessment - Kits - Elec'!D48 + 'Residential App Recy - Elec'!D48 + 'Nonresidential Equipment - Elec'!D48 + 'Nonres Energy Solutions - Elec'!D48 + 'Comm New Construction - Elec'!D48</f>
        <v>0</v>
      </c>
      <c r="E48" s="29">
        <f>'Residential Equipment - Elec'!E48 + 'Res Assessment - Kits - Elec'!E48 + 'Residential App Recy - Elec'!E48 + 'Nonresidential Equipment - Elec'!E48 + 'Nonres Energy Solutions - Elec'!E48 + 'Comm New Construction - Elec'!E48</f>
        <v>0</v>
      </c>
      <c r="F48" s="29">
        <f>'Residential Equipment - Elec'!F48 + 'Res Assessment - Kits - Elec'!F48 + 'Residential App Recy - Elec'!F48 + 'Nonresidential Equipment - Elec'!F48 + 'Nonres Energy Solutions - Elec'!F48 + 'Comm New Construction - Elec'!F48</f>
        <v>0</v>
      </c>
      <c r="G48" s="29">
        <f>'Residential Equipment - Elec'!G48 + 'Res Assessment - Kits - Elec'!G48 + 'Residential App Recy - Elec'!G48 + 'Nonresidential Equipment - Elec'!G48 + 'Nonres Energy Solutions - Elec'!G48 + 'Comm New Construction - Elec'!G48</f>
        <v>0</v>
      </c>
      <c r="H48" s="29">
        <f>'Residential Equipment - Elec'!H48 + 'Res Assessment - Kits - Elec'!H48 + 'Residential App Recy - Elec'!H48 + 'Nonresidential Equipment - Elec'!H48 + 'Nonres Energy Solutions - Elec'!H48 + 'Comm New Construction - Elec'!H48</f>
        <v>0</v>
      </c>
      <c r="I48" s="29">
        <f>'Residential Equipment - Elec'!I48 + 'Res Assessment - Kits - Elec'!I48 + 'Residential App Recy - Elec'!I48 + 'Nonresidential Equipment - Elec'!I48 + 'Nonres Energy Solutions - Elec'!I48 + 'Comm New Construction - Elec'!I48</f>
        <v>0</v>
      </c>
      <c r="J48" s="29">
        <f>'Residential Equipment - Elec'!J48 + 'Res Assessment - Kits - Elec'!J48 + 'Residential App Recy - Elec'!J48 + 'Nonresidential Equipment - Elec'!J48 + 'Nonres Energy Solutions - Elec'!J48 + 'Comm New Construction - Elec'!J48</f>
        <v>0</v>
      </c>
      <c r="K48" s="39"/>
      <c r="L48" s="39"/>
      <c r="M48" s="39"/>
      <c r="N48" s="39"/>
    </row>
    <row r="49" spans="1:14" s="6" customFormat="1" ht="13.15" x14ac:dyDescent="0.4">
      <c r="A49" s="3">
        <v>29</v>
      </c>
      <c r="B49" s="62">
        <f>'Residential Equipment - Elec'!B49 + 'Res Assessment - Kits - Elec'!B49 + 'Residential App Recy - Elec'!B49 + 'Nonresidential Equipment - Elec'!B49 + 'Nonres Energy Solutions - Elec'!B49 + 'Comm New Construction - Elec'!B49</f>
        <v>0</v>
      </c>
      <c r="C49" s="62">
        <f>'Residential Equipment - Elec'!C49 + 'Res Assessment - Kits - Elec'!C49 + 'Residential App Recy - Elec'!C49 + 'Nonresidential Equipment - Elec'!C49 + 'Nonres Energy Solutions - Elec'!C49 + 'Comm New Construction - Elec'!C49</f>
        <v>0</v>
      </c>
      <c r="D49" s="29">
        <f>'Residential Equipment - Elec'!D49 + 'Res Assessment - Kits - Elec'!D49 + 'Residential App Recy - Elec'!D49 + 'Nonresidential Equipment - Elec'!D49 + 'Nonres Energy Solutions - Elec'!D49 + 'Comm New Construction - Elec'!D49</f>
        <v>0</v>
      </c>
      <c r="E49" s="29">
        <f>'Residential Equipment - Elec'!E49 + 'Res Assessment - Kits - Elec'!E49 + 'Residential App Recy - Elec'!E49 + 'Nonresidential Equipment - Elec'!E49 + 'Nonres Energy Solutions - Elec'!E49 + 'Comm New Construction - Elec'!E49</f>
        <v>0</v>
      </c>
      <c r="F49" s="29">
        <f>'Residential Equipment - Elec'!F49 + 'Res Assessment - Kits - Elec'!F49 + 'Residential App Recy - Elec'!F49 + 'Nonresidential Equipment - Elec'!F49 + 'Nonres Energy Solutions - Elec'!F49 + 'Comm New Construction - Elec'!F49</f>
        <v>0</v>
      </c>
      <c r="G49" s="29">
        <f>'Residential Equipment - Elec'!G49 + 'Res Assessment - Kits - Elec'!G49 + 'Residential App Recy - Elec'!G49 + 'Nonresidential Equipment - Elec'!G49 + 'Nonres Energy Solutions - Elec'!G49 + 'Comm New Construction - Elec'!G49</f>
        <v>0</v>
      </c>
      <c r="H49" s="29">
        <f>'Residential Equipment - Elec'!H49 + 'Res Assessment - Kits - Elec'!H49 + 'Residential App Recy - Elec'!H49 + 'Nonresidential Equipment - Elec'!H49 + 'Nonres Energy Solutions - Elec'!H49 + 'Comm New Construction - Elec'!H49</f>
        <v>0</v>
      </c>
      <c r="I49" s="29">
        <f>'Residential Equipment - Elec'!I49 + 'Res Assessment - Kits - Elec'!I49 + 'Residential App Recy - Elec'!I49 + 'Nonresidential Equipment - Elec'!I49 + 'Nonres Energy Solutions - Elec'!I49 + 'Comm New Construction - Elec'!I49</f>
        <v>0</v>
      </c>
      <c r="J49" s="29">
        <f>'Residential Equipment - Elec'!J49 + 'Res Assessment - Kits - Elec'!J49 + 'Residential App Recy - Elec'!J49 + 'Nonresidential Equipment - Elec'!J49 + 'Nonres Energy Solutions - Elec'!J49 + 'Comm New Construction - Elec'!J49</f>
        <v>0</v>
      </c>
      <c r="K49" s="39"/>
      <c r="L49" s="39"/>
      <c r="M49" s="39"/>
      <c r="N49" s="39"/>
    </row>
    <row r="50" spans="1:14" s="6" customFormat="1" ht="13.15" x14ac:dyDescent="0.4">
      <c r="A50" s="12">
        <v>30</v>
      </c>
      <c r="B50" s="63">
        <f>'Residential Equipment - Elec'!B50 + 'Res Assessment - Kits - Elec'!B50 + 'Residential App Recy - Elec'!B50 + 'Nonresidential Equipment - Elec'!B50 + 'Nonres Energy Solutions - Elec'!B50 + 'Comm New Construction - Elec'!B50</f>
        <v>0</v>
      </c>
      <c r="C50" s="63">
        <f>'Residential Equipment - Elec'!C50 + 'Res Assessment - Kits - Elec'!C50 + 'Residential App Recy - Elec'!C50 + 'Nonresidential Equipment - Elec'!C50 + 'Nonres Energy Solutions - Elec'!C50 + 'Comm New Construction - Elec'!C50</f>
        <v>0</v>
      </c>
      <c r="D50" s="30">
        <f>'Residential Equipment - Elec'!D50 + 'Res Assessment - Kits - Elec'!D50 + 'Residential App Recy - Elec'!D50 + 'Nonresidential Equipment - Elec'!D50 + 'Nonres Energy Solutions - Elec'!D50 + 'Comm New Construction - Elec'!D50</f>
        <v>0</v>
      </c>
      <c r="E50" s="30">
        <f>'Residential Equipment - Elec'!E50 + 'Res Assessment - Kits - Elec'!E50 + 'Residential App Recy - Elec'!E50 + 'Nonresidential Equipment - Elec'!E50 + 'Nonres Energy Solutions - Elec'!E50 + 'Comm New Construction - Elec'!E50</f>
        <v>0</v>
      </c>
      <c r="F50" s="30">
        <f>'Residential Equipment - Elec'!F50 + 'Res Assessment - Kits - Elec'!F50 + 'Residential App Recy - Elec'!F50 + 'Nonresidential Equipment - Elec'!F50 + 'Nonres Energy Solutions - Elec'!F50 + 'Comm New Construction - Elec'!F50</f>
        <v>0</v>
      </c>
      <c r="G50" s="30">
        <f>'Residential Equipment - Elec'!G50 + 'Res Assessment - Kits - Elec'!G50 + 'Residential App Recy - Elec'!G50 + 'Nonresidential Equipment - Elec'!G50 + 'Nonres Energy Solutions - Elec'!G50 + 'Comm New Construction - Elec'!G50</f>
        <v>0</v>
      </c>
      <c r="H50" s="30">
        <f>'Residential Equipment - Elec'!H50 + 'Res Assessment - Kits - Elec'!H50 + 'Residential App Recy - Elec'!H50 + 'Nonresidential Equipment - Elec'!H50 + 'Nonres Energy Solutions - Elec'!H50 + 'Comm New Construction - Elec'!H50</f>
        <v>0</v>
      </c>
      <c r="I50" s="30">
        <f>'Residential Equipment - Elec'!I50 + 'Res Assessment - Kits - Elec'!I50 + 'Residential App Recy - Elec'!I50 + 'Nonresidential Equipment - Elec'!I50 + 'Nonres Energy Solutions - Elec'!I50 + 'Comm New Construction - Elec'!I50</f>
        <v>0</v>
      </c>
      <c r="J50" s="30">
        <f>'Residential Equipment - Elec'!J50 + 'Res Assessment - Kits - Elec'!J50 + 'Residential App Recy - Elec'!J50 + 'Nonresidential Equipment - Elec'!J50 + 'Nonres Energy Solutions - Elec'!J50 + 'Comm New Construction - Elec'!J50</f>
        <v>0</v>
      </c>
      <c r="K50" s="39"/>
      <c r="L50" s="39"/>
      <c r="M50" s="39"/>
      <c r="N50" s="39"/>
    </row>
    <row r="51" spans="1:14" s="6" customFormat="1" ht="13.15" x14ac:dyDescent="0.4">
      <c r="A51" s="11" t="s">
        <v>34</v>
      </c>
      <c r="B51" s="62">
        <f>'Residential Equipment - Elec'!B51 + 'Res Assessment - Kits - Elec'!B51 + 'Residential App Recy - Elec'!B51 + 'Nonresidential Equipment - Elec'!B51 + 'Nonres Energy Solutions - Elec'!B51 + 'Comm New Construction - Elec'!B51</f>
        <v>897561.46909083147</v>
      </c>
      <c r="C51" s="62">
        <f>'Residential Equipment - Elec'!C51 + 'Res Assessment - Kits - Elec'!C51 + 'Residential App Recy - Elec'!C51 + 'Nonresidential Equipment - Elec'!C51 + 'Nonres Energy Solutions - Elec'!C51 + 'Comm New Construction - Elec'!C51</f>
        <v>293.63959049429968</v>
      </c>
      <c r="D51" s="29">
        <f>'Residential Equipment - Elec'!D51 + 'Res Assessment - Kits - Elec'!D51 + 'Residential App Recy - Elec'!D51 + 'Nonresidential Equipment - Elec'!D51 + 'Nonres Energy Solutions - Elec'!D51 + 'Comm New Construction - Elec'!D51</f>
        <v>40383602.096840128</v>
      </c>
      <c r="E51" s="29">
        <f>'Residential Equipment - Elec'!E51 + 'Res Assessment - Kits - Elec'!E51 + 'Residential App Recy - Elec'!E51 + 'Nonresidential Equipment - Elec'!E51 + 'Nonres Energy Solutions - Elec'!E51 + 'Comm New Construction - Elec'!E51</f>
        <v>6234997.9515005657</v>
      </c>
      <c r="F51" s="29">
        <f>'Residential Equipment - Elec'!F51 + 'Res Assessment - Kits - Elec'!F51 + 'Residential App Recy - Elec'!F51 + 'Nonresidential Equipment - Elec'!F51 + 'Nonres Energy Solutions - Elec'!F51 + 'Comm New Construction - Elec'!F51</f>
        <v>13645053.230423581</v>
      </c>
      <c r="G51" s="29">
        <f>'Residential Equipment - Elec'!G51 + 'Res Assessment - Kits - Elec'!G51 + 'Residential App Recy - Elec'!G51 + 'Nonresidential Equipment - Elec'!G51 + 'Nonres Energy Solutions - Elec'!G51 + 'Comm New Construction - Elec'!G51</f>
        <v>28867680.340220951</v>
      </c>
      <c r="H51" s="29">
        <f>'Residential Equipment - Elec'!H51 + 'Res Assessment - Kits - Elec'!H51 + 'Residential App Recy - Elec'!H51 + 'Nonresidential Equipment - Elec'!H51 + 'Nonres Energy Solutions - Elec'!H51 + 'Comm New Construction - Elec'!H51</f>
        <v>72077678.363985151</v>
      </c>
      <c r="I51" s="29">
        <f>'Residential Equipment - Elec'!I51 + 'Res Assessment - Kits - Elec'!I51 + 'Residential App Recy - Elec'!I51 + 'Nonresidential Equipment - Elec'!I51 + 'Nonres Energy Solutions - Elec'!I51 + 'Comm New Construction - Elec'!I51</f>
        <v>3033463.5518593397</v>
      </c>
      <c r="J51" s="29">
        <f>'Residential Equipment - Elec'!J51 + 'Res Assessment - Kits - Elec'!J51 + 'Residential App Recy - Elec'!J51 + 'Nonresidential Equipment - Elec'!J51 + 'Nonres Energy Solutions - Elec'!J51 + 'Comm New Construction - Elec'!J51</f>
        <v>8913133.3618985247</v>
      </c>
      <c r="K51" s="39"/>
      <c r="L51" s="39"/>
      <c r="M51" s="39"/>
      <c r="N51" s="39"/>
    </row>
    <row r="52" spans="1:14" s="6" customFormat="1" ht="13.15" x14ac:dyDescent="0.4">
      <c r="A52" s="11" t="s">
        <v>35</v>
      </c>
      <c r="B52" s="64">
        <f>'Residential Equipment - Elec'!B52 + 'Res Assessment - Kits - Elec'!B52 + 'Residential App Recy - Elec'!B52 + 'Nonresidential Equipment - Elec'!B52 + 'Nonres Energy Solutions - Elec'!B52 + 'Comm New Construction - Elec'!B52</f>
        <v>1309664.4185823188</v>
      </c>
      <c r="C52" s="64">
        <f>'Residential Equipment - Elec'!C52 + 'Res Assessment - Kits - Elec'!C52 + 'Residential App Recy - Elec'!C52 + 'Nonresidential Equipment - Elec'!C52 + 'Nonres Energy Solutions - Elec'!C52 + 'Comm New Construction - Elec'!C52</f>
        <v>444.53452982351541</v>
      </c>
      <c r="D52" s="29">
        <f>'Residential Equipment - Elec'!D52 + 'Res Assessment - Kits - Elec'!D52 + 'Residential App Recy - Elec'!D52 + 'Nonresidential Equipment - Elec'!D52 + 'Nonres Energy Solutions - Elec'!D52 + 'Comm New Construction - Elec'!D52</f>
        <v>64177153.826616183</v>
      </c>
      <c r="E52" s="29">
        <f>'Residential Equipment - Elec'!E52 + 'Res Assessment - Kits - Elec'!E52 + 'Residential App Recy - Elec'!E52 + 'Nonresidential Equipment - Elec'!E52 + 'Nonres Energy Solutions - Elec'!E52 + 'Comm New Construction - Elec'!E52</f>
        <v>9908586.7011449188</v>
      </c>
      <c r="F52" s="29">
        <f>'Residential Equipment - Elec'!F52 + 'Res Assessment - Kits - Elec'!F52 + 'Residential App Recy - Elec'!F52 + 'Nonresidential Equipment - Elec'!F52 + 'Nonres Energy Solutions - Elec'!F52 + 'Comm New Construction - Elec'!F52</f>
        <v>21684560.934427321</v>
      </c>
      <c r="G52" s="29">
        <f>'Residential Equipment - Elec'!G52 + 'Res Assessment - Kits - Elec'!G52 + 'Residential App Recy - Elec'!G52 + 'Nonresidential Equipment - Elec'!G52 + 'Nonres Energy Solutions - Elec'!G52 + 'Comm New Construction - Elec'!G52</f>
        <v>47453981.613190055</v>
      </c>
      <c r="H52" s="29">
        <f>'Residential Equipment - Elec'!H52 + 'Res Assessment - Kits - Elec'!H52 + 'Residential App Recy - Elec'!H52 + 'Nonresidential Equipment - Elec'!H52 + 'Nonres Energy Solutions - Elec'!H52 + 'Comm New Construction - Elec'!H52</f>
        <v>108214519.21175848</v>
      </c>
      <c r="I52" s="29">
        <f>'Residential Equipment - Elec'!I52 + 'Res Assessment - Kits - Elec'!I52 + 'Residential App Recy - Elec'!I52 + 'Nonresidential Equipment - Elec'!I52 + 'Nonres Energy Solutions - Elec'!I52 + 'Comm New Construction - Elec'!I52</f>
        <v>3610939.3409102382</v>
      </c>
      <c r="J52" s="29">
        <f>'Residential Equipment - Elec'!J52 + 'Res Assessment - Kits - Elec'!J52 + 'Residential App Recy - Elec'!J52 + 'Nonresidential Equipment - Elec'!J52 + 'Nonres Energy Solutions - Elec'!J52 + 'Comm New Construction - Elec'!J52</f>
        <v>14322428.307537846</v>
      </c>
      <c r="K52" s="39"/>
      <c r="L52" s="39"/>
      <c r="M52" s="39"/>
      <c r="N52" s="39"/>
    </row>
    <row r="53" spans="1:14" s="6" customFormat="1" ht="13.15" x14ac:dyDescent="0.4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1:14" s="6" customFormat="1" ht="13.15" x14ac:dyDescent="0.4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14" s="6" customFormat="1" ht="13.15" x14ac:dyDescent="0.4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s="6" customFormat="1" ht="13.15" x14ac:dyDescent="0.4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1:14" s="6" customFormat="1" ht="13.15" x14ac:dyDescent="0.4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s="6" customFormat="1" ht="13.15" x14ac:dyDescent="0.4">
      <c r="B58" s="39"/>
      <c r="C58" s="50"/>
      <c r="D58" s="50"/>
      <c r="E58" s="50"/>
      <c r="F58" s="50"/>
      <c r="G58" s="50"/>
      <c r="H58" s="50"/>
      <c r="I58" s="50"/>
      <c r="J58" s="39"/>
      <c r="K58" s="39"/>
      <c r="L58" s="39"/>
      <c r="M58" s="39"/>
      <c r="N58" s="39"/>
    </row>
    <row r="59" spans="1:14" s="6" customFormat="1" ht="13.15" x14ac:dyDescent="0.4">
      <c r="B59" s="39"/>
      <c r="C59" s="50"/>
      <c r="D59" s="50"/>
      <c r="E59" s="50"/>
      <c r="F59" s="50"/>
      <c r="G59" s="50"/>
      <c r="H59" s="50"/>
      <c r="I59" s="50"/>
      <c r="J59" s="39"/>
      <c r="K59" s="39"/>
      <c r="L59" s="39"/>
      <c r="M59" s="39"/>
      <c r="N59" s="39"/>
    </row>
    <row r="60" spans="1:14" s="6" customFormat="1" ht="13.15" x14ac:dyDescent="0.4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  <row r="61" spans="1:14" s="6" customFormat="1" ht="13.15" x14ac:dyDescent="0.4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</row>
    <row r="62" spans="1:14" s="6" customFormat="1" ht="13.15" x14ac:dyDescent="0.4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1:14" s="6" customFormat="1" ht="13.15" x14ac:dyDescent="0.4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1:14" s="6" customFormat="1" ht="13.15" x14ac:dyDescent="0.4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spans="2:14" s="6" customFormat="1" ht="13.15" x14ac:dyDescent="0.4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</row>
    <row r="66" spans="2:14" s="6" customFormat="1" ht="13.15" x14ac:dyDescent="0.4"/>
    <row r="67" spans="2:14" s="6" customFormat="1" ht="13.15" x14ac:dyDescent="0.4"/>
    <row r="68" spans="2:14" s="6" customFormat="1" ht="13.15" x14ac:dyDescent="0.4"/>
  </sheetData>
  <printOptions horizontalCentered="1"/>
  <pageMargins left="0.23622047244094491" right="0.23622047244094491" top="0.74803149606299213" bottom="0.74803149606299213" header="0.31496062992125984" footer="0.31496062992125984"/>
  <pageSetup scale="74" orientation="portrait" r:id="rId1"/>
  <headerFooter>
    <oddHeader>&amp;CMidAmerican Energy Company
Iowa Energy Efficiency&amp;R2021 Exhibit F
Detailed Cost Benefit Results
EEP-2018-0002</oddHeader>
    <oddFooter>&amp;L&amp;A&amp;CPage &amp;P of &amp;N&amp;R&amp;F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BDB1D-FDFB-4DCF-AA92-C5183A141A44}">
  <sheetPr codeName="Sheet12">
    <pageSetUpPr fitToPage="1"/>
  </sheetPr>
  <dimension ref="A2:T68"/>
  <sheetViews>
    <sheetView view="pageLayout" zoomScale="90" zoomScaleNormal="100" zoomScalePageLayoutView="90" workbookViewId="0">
      <selection activeCell="A2" sqref="A2"/>
    </sheetView>
  </sheetViews>
  <sheetFormatPr defaultColWidth="9.1328125" defaultRowHeight="14.25" x14ac:dyDescent="0.45"/>
  <cols>
    <col min="1" max="1" customWidth="true" style="21" width="10.265625" collapsed="false"/>
    <col min="2" max="2" customWidth="true" style="21" width="14.3984375" collapsed="false"/>
    <col min="3" max="3" customWidth="true" style="21" width="14.265625" collapsed="false"/>
    <col min="4" max="6" customWidth="true" style="21" width="14.73046875" collapsed="false"/>
    <col min="7" max="7" customWidth="true" style="21" width="16.59765625" collapsed="false"/>
    <col min="8" max="9" customWidth="true" style="21" width="12.265625" collapsed="false"/>
    <col min="10" max="10" customWidth="true" style="21" width="13.0" collapsed="false"/>
    <col min="11" max="11" bestFit="true" customWidth="true" style="21" width="12.3984375" collapsed="false"/>
    <col min="12" max="12" customWidth="true" style="21" width="12.73046875" collapsed="false"/>
    <col min="13" max="13" bestFit="true" customWidth="true" style="21" width="23.1328125" collapsed="false"/>
    <col min="14" max="14" bestFit="true" customWidth="true" style="21" width="13.265625" collapsed="false"/>
    <col min="15" max="16" bestFit="true" customWidth="true" style="21" width="13.0" collapsed="false"/>
    <col min="17" max="17" bestFit="true" customWidth="true" style="21" width="12.73046875" collapsed="false"/>
    <col min="18" max="18" bestFit="true" customWidth="true" style="21" width="13.3984375" collapsed="false"/>
    <col min="19" max="16384" style="21" width="9.1328125" collapsed="false"/>
  </cols>
  <sheetData>
    <row r="2" spans="1:20" s="2" customFormat="1" ht="18" x14ac:dyDescent="0.55000000000000004">
      <c r="A2" s="1" t="s">
        <v>49</v>
      </c>
      <c r="B2" s="1"/>
      <c r="C2" s="1"/>
      <c r="D2" s="1"/>
      <c r="E2" s="1"/>
      <c r="F2" s="1"/>
      <c r="G2" s="1"/>
      <c r="H2" s="1"/>
      <c r="I2" s="1"/>
    </row>
    <row r="3" spans="1:20" s="2" customFormat="1" ht="18" x14ac:dyDescent="0.55000000000000004">
      <c r="A3" s="1" t="s">
        <v>56</v>
      </c>
      <c r="B3" s="31"/>
      <c r="C3" s="31"/>
      <c r="D3" s="31"/>
      <c r="E3" s="31"/>
      <c r="F3" s="31"/>
      <c r="G3" s="31"/>
      <c r="H3" s="31"/>
      <c r="I3" s="34" t="s">
        <v>36</v>
      </c>
      <c r="J3" s="35">
        <v>7.1300000000000002E-2</v>
      </c>
      <c r="K3" s="46"/>
      <c r="L3" s="46"/>
      <c r="M3" s="46"/>
      <c r="N3" s="46"/>
    </row>
    <row r="4" spans="1:20" s="6" customFormat="1" x14ac:dyDescent="0.45">
      <c r="A4" s="3"/>
      <c r="B4" s="36"/>
      <c r="C4" s="28"/>
      <c r="D4" s="36"/>
      <c r="E4" s="36"/>
      <c r="F4" s="36"/>
      <c r="G4" s="36"/>
      <c r="H4" s="36"/>
      <c r="I4" s="34" t="s">
        <v>37</v>
      </c>
      <c r="J4" s="35">
        <v>2.1999999999999999E-2</v>
      </c>
      <c r="K4" s="37"/>
      <c r="L4" s="37"/>
      <c r="M4" s="39"/>
      <c r="N4" s="39"/>
      <c r="O4" s="5"/>
      <c r="P4" s="5"/>
      <c r="Q4" s="5"/>
      <c r="R4" s="5"/>
    </row>
    <row r="5" spans="1:20" s="6" customFormat="1" x14ac:dyDescent="0.45">
      <c r="A5" s="3" t="s">
        <v>0</v>
      </c>
      <c r="B5" s="36"/>
      <c r="C5" s="29">
        <v>81792.705755231858</v>
      </c>
      <c r="D5" s="36"/>
      <c r="E5" s="36"/>
      <c r="F5" s="36"/>
      <c r="G5" s="36"/>
      <c r="H5" s="36"/>
      <c r="I5" s="34" t="s">
        <v>38</v>
      </c>
      <c r="J5" s="35">
        <v>0.1</v>
      </c>
      <c r="K5" s="37"/>
      <c r="L5" s="37"/>
      <c r="M5" s="39"/>
      <c r="N5" s="39"/>
      <c r="O5" s="5"/>
      <c r="P5" s="5"/>
      <c r="Q5" s="5"/>
      <c r="R5" s="5"/>
    </row>
    <row r="6" spans="1:20" s="6" customFormat="1" ht="13.15" x14ac:dyDescent="0.4">
      <c r="A6" s="3" t="s">
        <v>1</v>
      </c>
      <c r="B6" s="36"/>
      <c r="C6" s="29">
        <v>0</v>
      </c>
      <c r="D6" s="36"/>
      <c r="E6" s="36"/>
      <c r="F6" s="36"/>
      <c r="G6" s="36"/>
      <c r="H6" s="36"/>
      <c r="I6" s="37"/>
      <c r="J6" s="37"/>
      <c r="K6" s="37"/>
      <c r="L6" s="37"/>
      <c r="M6" s="37"/>
      <c r="N6" s="47"/>
      <c r="O6" s="8"/>
      <c r="P6" s="8"/>
      <c r="Q6" s="8"/>
      <c r="R6" s="8"/>
    </row>
    <row r="7" spans="1:20" s="6" customFormat="1" ht="13.15" x14ac:dyDescent="0.4">
      <c r="A7" s="3" t="s">
        <v>2</v>
      </c>
      <c r="B7" s="36"/>
      <c r="C7" s="29">
        <v>0</v>
      </c>
      <c r="D7" s="36"/>
      <c r="E7" s="36"/>
      <c r="F7" s="36"/>
      <c r="G7" s="36"/>
      <c r="H7" s="36"/>
      <c r="I7" s="37"/>
      <c r="J7" s="37"/>
      <c r="K7" s="37"/>
      <c r="L7" s="37"/>
      <c r="M7" s="37"/>
      <c r="N7" s="48"/>
      <c r="O7" s="9"/>
      <c r="P7" s="9"/>
      <c r="Q7" s="9"/>
      <c r="R7" s="9"/>
    </row>
    <row r="8" spans="1:20" s="6" customFormat="1" ht="13.15" x14ac:dyDescent="0.4">
      <c r="A8" s="3" t="s">
        <v>3</v>
      </c>
      <c r="B8" s="36"/>
      <c r="C8" s="29">
        <v>0</v>
      </c>
      <c r="D8" s="36"/>
      <c r="E8" s="36"/>
      <c r="F8" s="36"/>
      <c r="G8" s="36"/>
      <c r="H8" s="36"/>
      <c r="I8" s="37"/>
      <c r="J8" s="37"/>
      <c r="K8" s="37"/>
      <c r="L8" s="37"/>
      <c r="M8" s="37"/>
      <c r="N8" s="49"/>
      <c r="O8" s="10"/>
      <c r="P8" s="10"/>
      <c r="Q8" s="10"/>
      <c r="R8" s="10"/>
    </row>
    <row r="9" spans="1:20" s="6" customFormat="1" ht="13.15" x14ac:dyDescent="0.4">
      <c r="A9" s="3"/>
      <c r="B9" s="36"/>
      <c r="C9" s="38"/>
      <c r="D9" s="38" t="s">
        <v>4</v>
      </c>
      <c r="E9" s="38"/>
      <c r="F9" s="38" t="s">
        <v>5</v>
      </c>
      <c r="G9" s="38"/>
      <c r="H9" s="36"/>
      <c r="I9" s="36"/>
      <c r="J9" s="39"/>
      <c r="K9" s="39"/>
      <c r="L9" s="39"/>
      <c r="M9" s="39"/>
      <c r="N9" s="39"/>
    </row>
    <row r="10" spans="1:20" s="6" customFormat="1" ht="13.15" x14ac:dyDescent="0.4">
      <c r="A10" s="12" t="s">
        <v>6</v>
      </c>
      <c r="B10" s="40"/>
      <c r="C10" s="41" t="s">
        <v>7</v>
      </c>
      <c r="D10" s="41" t="s">
        <v>8</v>
      </c>
      <c r="E10" s="41" t="s">
        <v>9</v>
      </c>
      <c r="F10" s="41" t="s">
        <v>10</v>
      </c>
      <c r="G10" s="41" t="s">
        <v>11</v>
      </c>
      <c r="H10" s="36"/>
      <c r="I10" s="36"/>
      <c r="J10" s="39"/>
      <c r="K10" s="39"/>
      <c r="L10" s="39"/>
      <c r="M10" s="39"/>
      <c r="N10" s="39"/>
    </row>
    <row r="11" spans="1:20" s="6" customFormat="1" ht="13.15" x14ac:dyDescent="0.4">
      <c r="A11" s="3" t="s">
        <v>12</v>
      </c>
      <c r="B11" s="36"/>
      <c r="C11" s="28">
        <f>H51+I51+C7+C8</f>
        <v>0</v>
      </c>
      <c r="D11" s="28">
        <f>SUM(D51:G51)</f>
        <v>0</v>
      </c>
      <c r="E11" s="28">
        <f>SUM(D51:G51)</f>
        <v>0</v>
      </c>
      <c r="F11" s="28">
        <f>SUM(D51:G51)+I51+C8</f>
        <v>0</v>
      </c>
      <c r="G11" s="29">
        <f>SUM(D52:G52)+I52+J52</f>
        <v>0</v>
      </c>
      <c r="H11" s="43"/>
      <c r="I11" s="42"/>
      <c r="J11" s="39"/>
      <c r="K11" s="39"/>
      <c r="L11" s="39"/>
      <c r="M11" s="39"/>
      <c r="N11" s="39"/>
      <c r="O11" s="16"/>
      <c r="P11" s="16"/>
      <c r="Q11" s="16"/>
      <c r="R11" s="16"/>
      <c r="S11" s="16"/>
      <c r="T11" s="16"/>
    </row>
    <row r="12" spans="1:20" s="6" customFormat="1" ht="13.15" x14ac:dyDescent="0.4">
      <c r="A12" s="12" t="s">
        <v>13</v>
      </c>
      <c r="B12" s="40"/>
      <c r="C12" s="55">
        <f>C6</f>
        <v>0</v>
      </c>
      <c r="D12" s="55">
        <f>H51+C5+C7</f>
        <v>81792.705755231858</v>
      </c>
      <c r="E12" s="55">
        <f>C5+C7</f>
        <v>81792.705755231858</v>
      </c>
      <c r="F12" s="55">
        <f>C5+C6</f>
        <v>81792.705755231858</v>
      </c>
      <c r="G12" s="55">
        <f>C5+C6</f>
        <v>81792.705755231858</v>
      </c>
      <c r="H12" s="36"/>
      <c r="I12" s="42"/>
      <c r="J12" s="39"/>
      <c r="K12" s="39"/>
      <c r="L12" s="39"/>
      <c r="M12" s="39"/>
      <c r="N12" s="39"/>
      <c r="O12" s="16"/>
      <c r="P12" s="16"/>
      <c r="Q12" s="16"/>
      <c r="R12" s="16"/>
      <c r="S12" s="16"/>
      <c r="T12" s="16"/>
    </row>
    <row r="13" spans="1:20" s="6" customFormat="1" ht="13.15" x14ac:dyDescent="0.4">
      <c r="A13" s="3" t="s">
        <v>14</v>
      </c>
      <c r="B13" s="36"/>
      <c r="C13" s="28">
        <f>C11-C12</f>
        <v>0</v>
      </c>
      <c r="D13" s="28">
        <f>D11-D12</f>
        <v>-81792.705755231858</v>
      </c>
      <c r="E13" s="28">
        <f>E11-E12</f>
        <v>-81792.705755231858</v>
      </c>
      <c r="F13" s="28">
        <f>F11-F12</f>
        <v>-81792.705755231858</v>
      </c>
      <c r="G13" s="28">
        <f>G11-G12</f>
        <v>-81792.705755231858</v>
      </c>
      <c r="H13" s="36"/>
      <c r="I13" s="44"/>
      <c r="J13" s="39"/>
      <c r="K13" s="39"/>
      <c r="L13" s="39"/>
      <c r="M13" s="39"/>
      <c r="N13" s="39"/>
      <c r="O13" s="16"/>
      <c r="P13" s="16"/>
      <c r="Q13" s="16"/>
      <c r="R13" s="16"/>
      <c r="S13" s="16"/>
      <c r="T13" s="16"/>
    </row>
    <row r="14" spans="1:20" s="6" customFormat="1" ht="13.15" x14ac:dyDescent="0.4">
      <c r="A14" s="3" t="s">
        <v>15</v>
      </c>
      <c r="B14" s="36"/>
      <c r="C14" s="45">
        <f>IFERROR(C11/C12,0)</f>
        <v>0</v>
      </c>
      <c r="D14" s="45">
        <f t="shared" ref="D14:G14" si="0">IFERROR(D11/D12,0)</f>
        <v>0</v>
      </c>
      <c r="E14" s="45">
        <f t="shared" si="0"/>
        <v>0</v>
      </c>
      <c r="F14" s="45">
        <f t="shared" si="0"/>
        <v>0</v>
      </c>
      <c r="G14" s="45">
        <f t="shared" si="0"/>
        <v>0</v>
      </c>
      <c r="H14" s="36"/>
      <c r="I14" s="36"/>
      <c r="J14" s="39"/>
      <c r="K14" s="39"/>
      <c r="L14" s="39"/>
      <c r="M14" s="39"/>
      <c r="N14" s="39"/>
      <c r="O14" s="16"/>
      <c r="P14" s="16"/>
      <c r="Q14" s="16"/>
      <c r="R14" s="16"/>
      <c r="S14" s="16"/>
      <c r="T14" s="16"/>
    </row>
    <row r="15" spans="1:20" s="6" customFormat="1" ht="13.15" x14ac:dyDescent="0.4">
      <c r="A15" s="3" t="s">
        <v>16</v>
      </c>
      <c r="B15" s="36"/>
      <c r="C15" s="54" t="str">
        <f>IFERROR(C12/B51,"")</f>
        <v/>
      </c>
      <c r="D15" s="54" t="str">
        <f>IFERROR(D12/B51,"")</f>
        <v/>
      </c>
      <c r="E15" s="54" t="str">
        <f>IFERROR(E12/B51,"")</f>
        <v/>
      </c>
      <c r="F15" s="54" t="str">
        <f>IFERROR(F12/B51,"")</f>
        <v/>
      </c>
      <c r="G15" s="54" t="str">
        <f>IFERROR(G12/B51,"")</f>
        <v/>
      </c>
      <c r="H15" s="36"/>
      <c r="I15" s="36"/>
      <c r="J15" s="39"/>
      <c r="K15" s="39"/>
      <c r="L15" s="39"/>
      <c r="M15" s="39"/>
      <c r="N15" s="39"/>
      <c r="O15" s="16"/>
      <c r="P15" s="16"/>
      <c r="Q15" s="16"/>
      <c r="R15" s="16"/>
      <c r="S15" s="16"/>
      <c r="T15" s="16"/>
    </row>
    <row r="16" spans="1:20" s="6" customFormat="1" ht="13.15" x14ac:dyDescent="0.4">
      <c r="A16" s="3"/>
      <c r="B16" s="36"/>
      <c r="C16" s="36"/>
      <c r="D16" s="36"/>
      <c r="E16" s="36"/>
      <c r="F16" s="36"/>
      <c r="G16" s="36"/>
      <c r="H16" s="36"/>
      <c r="I16" s="36"/>
      <c r="J16" s="39"/>
      <c r="K16" s="39"/>
      <c r="L16" s="39"/>
      <c r="M16" s="39"/>
      <c r="N16" s="39"/>
    </row>
    <row r="17" spans="1:14" s="6" customFormat="1" ht="13.15" x14ac:dyDescent="0.4">
      <c r="A17" s="3"/>
      <c r="B17" s="36"/>
      <c r="C17" s="36"/>
      <c r="D17" s="38" t="s">
        <v>17</v>
      </c>
      <c r="E17" s="38" t="s">
        <v>17</v>
      </c>
      <c r="F17" s="38" t="s">
        <v>17</v>
      </c>
      <c r="G17" s="38"/>
      <c r="H17" s="38"/>
      <c r="I17" s="38"/>
      <c r="J17" s="38"/>
      <c r="K17" s="39"/>
      <c r="L17" s="39"/>
      <c r="M17" s="39"/>
      <c r="N17" s="39"/>
    </row>
    <row r="18" spans="1:14" s="6" customFormat="1" ht="13.15" x14ac:dyDescent="0.4">
      <c r="A18" s="3"/>
      <c r="B18" s="38" t="s">
        <v>18</v>
      </c>
      <c r="C18" s="38" t="s">
        <v>18</v>
      </c>
      <c r="D18" s="38" t="s">
        <v>19</v>
      </c>
      <c r="E18" s="38" t="s">
        <v>20</v>
      </c>
      <c r="F18" s="38" t="s">
        <v>21</v>
      </c>
      <c r="G18" s="38" t="s">
        <v>17</v>
      </c>
      <c r="H18" s="38"/>
      <c r="I18" s="38"/>
      <c r="J18" s="38"/>
      <c r="K18" s="39"/>
      <c r="L18" s="39"/>
      <c r="M18" s="39"/>
      <c r="N18" s="39"/>
    </row>
    <row r="19" spans="1:14" s="6" customFormat="1" ht="13.15" x14ac:dyDescent="0.4">
      <c r="A19" s="3"/>
      <c r="B19" s="38" t="s">
        <v>22</v>
      </c>
      <c r="C19" s="38" t="s">
        <v>23</v>
      </c>
      <c r="D19" s="38" t="s">
        <v>24</v>
      </c>
      <c r="E19" s="38" t="s">
        <v>24</v>
      </c>
      <c r="F19" s="38" t="s">
        <v>24</v>
      </c>
      <c r="G19" s="38" t="s">
        <v>22</v>
      </c>
      <c r="H19" s="38" t="s">
        <v>25</v>
      </c>
      <c r="I19" s="38" t="s">
        <v>26</v>
      </c>
      <c r="J19" s="38"/>
      <c r="K19" s="39"/>
      <c r="L19" s="39"/>
      <c r="M19" s="39"/>
      <c r="N19" s="39"/>
    </row>
    <row r="20" spans="1:14" s="6" customFormat="1" ht="13.15" x14ac:dyDescent="0.4">
      <c r="A20" s="13" t="s">
        <v>27</v>
      </c>
      <c r="B20" s="66" t="s">
        <v>28</v>
      </c>
      <c r="C20" s="41" t="s">
        <v>29</v>
      </c>
      <c r="D20" s="41" t="s">
        <v>30</v>
      </c>
      <c r="E20" s="41" t="s">
        <v>30</v>
      </c>
      <c r="F20" s="41" t="s">
        <v>30</v>
      </c>
      <c r="G20" s="41" t="s">
        <v>30</v>
      </c>
      <c r="H20" s="41" t="s">
        <v>31</v>
      </c>
      <c r="I20" s="41" t="s">
        <v>32</v>
      </c>
      <c r="J20" s="41" t="s">
        <v>33</v>
      </c>
      <c r="K20" s="39"/>
      <c r="L20" s="39"/>
      <c r="M20" s="39"/>
      <c r="N20" s="39"/>
    </row>
    <row r="21" spans="1:14" s="6" customFormat="1" ht="13.15" x14ac:dyDescent="0.4">
      <c r="A21" s="3">
        <v>1</v>
      </c>
      <c r="B21" s="62">
        <v>0</v>
      </c>
      <c r="C21" s="62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f>SUM(D21:G21)*J5</f>
        <v>0</v>
      </c>
      <c r="K21" s="39"/>
      <c r="L21" s="39"/>
      <c r="M21" s="39"/>
      <c r="N21" s="39"/>
    </row>
    <row r="22" spans="1:14" s="6" customFormat="1" ht="13.15" x14ac:dyDescent="0.4">
      <c r="A22" s="3">
        <v>2</v>
      </c>
      <c r="B22" s="62">
        <v>0</v>
      </c>
      <c r="C22" s="62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f>SUM(D22:G22)*J5</f>
        <v>0</v>
      </c>
      <c r="K22" s="39"/>
      <c r="L22" s="39"/>
      <c r="M22" s="39"/>
      <c r="N22" s="39"/>
    </row>
    <row r="23" spans="1:14" s="6" customFormat="1" ht="13.15" x14ac:dyDescent="0.4">
      <c r="A23" s="3">
        <v>3</v>
      </c>
      <c r="B23" s="62">
        <v>0</v>
      </c>
      <c r="C23" s="62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f>SUM(D23:G23)*J5</f>
        <v>0</v>
      </c>
      <c r="K23" s="39"/>
      <c r="L23" s="39"/>
      <c r="M23" s="39"/>
      <c r="N23" s="39"/>
    </row>
    <row r="24" spans="1:14" s="6" customFormat="1" ht="13.15" x14ac:dyDescent="0.4">
      <c r="A24" s="3">
        <v>4</v>
      </c>
      <c r="B24" s="62">
        <v>0</v>
      </c>
      <c r="C24" s="62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f>SUM(D24:G24)*J5</f>
        <v>0</v>
      </c>
      <c r="K24" s="39"/>
      <c r="L24" s="39"/>
      <c r="M24" s="39"/>
      <c r="N24" s="39"/>
    </row>
    <row r="25" spans="1:14" s="6" customFormat="1" ht="13.15" x14ac:dyDescent="0.4">
      <c r="A25" s="3">
        <v>5</v>
      </c>
      <c r="B25" s="62">
        <v>0</v>
      </c>
      <c r="C25" s="62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f>SUM(D25:G25)*J5</f>
        <v>0</v>
      </c>
      <c r="K25" s="39"/>
      <c r="L25" s="39"/>
      <c r="M25" s="39"/>
      <c r="N25" s="39"/>
    </row>
    <row r="26" spans="1:14" s="6" customFormat="1" ht="13.15" x14ac:dyDescent="0.4">
      <c r="A26" s="3">
        <v>6</v>
      </c>
      <c r="B26" s="62">
        <v>0</v>
      </c>
      <c r="C26" s="62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f>SUM(D26:G26)*J5</f>
        <v>0</v>
      </c>
      <c r="K26" s="39"/>
      <c r="L26" s="39"/>
      <c r="M26" s="39"/>
      <c r="N26" s="39"/>
    </row>
    <row r="27" spans="1:14" s="6" customFormat="1" ht="13.15" x14ac:dyDescent="0.4">
      <c r="A27" s="3">
        <v>7</v>
      </c>
      <c r="B27" s="62">
        <v>0</v>
      </c>
      <c r="C27" s="62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f>SUM(D27:G27)*J5</f>
        <v>0</v>
      </c>
      <c r="K27" s="39"/>
      <c r="L27" s="39"/>
      <c r="M27" s="39"/>
      <c r="N27" s="39"/>
    </row>
    <row r="28" spans="1:14" s="6" customFormat="1" ht="13.15" x14ac:dyDescent="0.4">
      <c r="A28" s="3">
        <v>8</v>
      </c>
      <c r="B28" s="62">
        <v>0</v>
      </c>
      <c r="C28" s="62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f>SUM(D28:G28)*J5</f>
        <v>0</v>
      </c>
      <c r="K28" s="39"/>
      <c r="L28" s="39"/>
      <c r="M28" s="39"/>
      <c r="N28" s="39"/>
    </row>
    <row r="29" spans="1:14" s="6" customFormat="1" ht="13.15" x14ac:dyDescent="0.4">
      <c r="A29" s="3">
        <v>9</v>
      </c>
      <c r="B29" s="62">
        <v>0</v>
      </c>
      <c r="C29" s="62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f>SUM(D29:G29)*J5</f>
        <v>0</v>
      </c>
      <c r="K29" s="39"/>
      <c r="L29" s="39"/>
      <c r="M29" s="39"/>
      <c r="N29" s="39"/>
    </row>
    <row r="30" spans="1:14" s="6" customFormat="1" ht="13.15" x14ac:dyDescent="0.4">
      <c r="A30" s="3">
        <v>10</v>
      </c>
      <c r="B30" s="62">
        <v>0</v>
      </c>
      <c r="C30" s="62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f>SUM(D30:G30)*J5</f>
        <v>0</v>
      </c>
      <c r="K30" s="39"/>
      <c r="L30" s="39"/>
      <c r="M30" s="39"/>
      <c r="N30" s="39"/>
    </row>
    <row r="31" spans="1:14" s="6" customFormat="1" ht="13.15" x14ac:dyDescent="0.4">
      <c r="A31" s="3">
        <v>11</v>
      </c>
      <c r="B31" s="62">
        <v>0</v>
      </c>
      <c r="C31" s="62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f>SUM(D31:G31)*J5</f>
        <v>0</v>
      </c>
      <c r="K31" s="39"/>
      <c r="L31" s="39"/>
      <c r="M31" s="39"/>
      <c r="N31" s="39"/>
    </row>
    <row r="32" spans="1:14" s="6" customFormat="1" ht="13.15" x14ac:dyDescent="0.4">
      <c r="A32" s="3">
        <v>12</v>
      </c>
      <c r="B32" s="62">
        <v>0</v>
      </c>
      <c r="C32" s="62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f>SUM(D32:G32)*J5</f>
        <v>0</v>
      </c>
      <c r="K32" s="39"/>
      <c r="L32" s="39"/>
      <c r="M32" s="39"/>
      <c r="N32" s="39"/>
    </row>
    <row r="33" spans="1:14" s="6" customFormat="1" ht="13.15" x14ac:dyDescent="0.4">
      <c r="A33" s="3">
        <v>13</v>
      </c>
      <c r="B33" s="62">
        <v>0</v>
      </c>
      <c r="C33" s="62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f>SUM(D33:G33)*J5</f>
        <v>0</v>
      </c>
      <c r="K33" s="39"/>
      <c r="L33" s="39"/>
      <c r="M33" s="39"/>
      <c r="N33" s="39"/>
    </row>
    <row r="34" spans="1:14" s="6" customFormat="1" ht="13.15" x14ac:dyDescent="0.4">
      <c r="A34" s="3">
        <v>14</v>
      </c>
      <c r="B34" s="62">
        <v>0</v>
      </c>
      <c r="C34" s="62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f>SUM(D34:G34)*J5</f>
        <v>0</v>
      </c>
      <c r="K34" s="39"/>
      <c r="L34" s="39"/>
      <c r="M34" s="39"/>
      <c r="N34" s="39"/>
    </row>
    <row r="35" spans="1:14" s="6" customFormat="1" ht="13.15" x14ac:dyDescent="0.4">
      <c r="A35" s="3">
        <v>15</v>
      </c>
      <c r="B35" s="62">
        <v>0</v>
      </c>
      <c r="C35" s="62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f>SUM(D35:G35)*J5</f>
        <v>0</v>
      </c>
      <c r="K35" s="39"/>
      <c r="L35" s="39"/>
      <c r="M35" s="39"/>
      <c r="N35" s="39"/>
    </row>
    <row r="36" spans="1:14" s="6" customFormat="1" ht="13.15" x14ac:dyDescent="0.4">
      <c r="A36" s="3">
        <v>16</v>
      </c>
      <c r="B36" s="62">
        <v>0</v>
      </c>
      <c r="C36" s="62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f>SUM(D36:G36)*J5</f>
        <v>0</v>
      </c>
      <c r="K36" s="39"/>
      <c r="L36" s="39"/>
      <c r="M36" s="39"/>
      <c r="N36" s="39"/>
    </row>
    <row r="37" spans="1:14" s="6" customFormat="1" ht="13.15" x14ac:dyDescent="0.4">
      <c r="A37" s="3">
        <v>17</v>
      </c>
      <c r="B37" s="62">
        <v>0</v>
      </c>
      <c r="C37" s="62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f>SUM(D37:G37)*J5</f>
        <v>0</v>
      </c>
      <c r="K37" s="39"/>
      <c r="L37" s="39"/>
      <c r="M37" s="39"/>
      <c r="N37" s="39"/>
    </row>
    <row r="38" spans="1:14" s="6" customFormat="1" ht="13.15" x14ac:dyDescent="0.4">
      <c r="A38" s="3">
        <v>18</v>
      </c>
      <c r="B38" s="62">
        <v>0</v>
      </c>
      <c r="C38" s="62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f>SUM(D38:G38)*J5</f>
        <v>0</v>
      </c>
      <c r="K38" s="39"/>
      <c r="L38" s="39"/>
      <c r="M38" s="39"/>
      <c r="N38" s="39"/>
    </row>
    <row r="39" spans="1:14" s="6" customFormat="1" ht="13.15" x14ac:dyDescent="0.4">
      <c r="A39" s="3">
        <v>19</v>
      </c>
      <c r="B39" s="62">
        <v>0</v>
      </c>
      <c r="C39" s="62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f>SUM(D39:G39)*J5</f>
        <v>0</v>
      </c>
      <c r="K39" s="39"/>
      <c r="L39" s="39"/>
      <c r="M39" s="39"/>
      <c r="N39" s="39"/>
    </row>
    <row r="40" spans="1:14" s="6" customFormat="1" ht="13.15" x14ac:dyDescent="0.4">
      <c r="A40" s="3">
        <v>20</v>
      </c>
      <c r="B40" s="62">
        <v>0</v>
      </c>
      <c r="C40" s="62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f>SUM(D40:G40)*J5</f>
        <v>0</v>
      </c>
      <c r="K40" s="39"/>
      <c r="L40" s="39"/>
      <c r="M40" s="39"/>
      <c r="N40" s="39"/>
    </row>
    <row r="41" spans="1:14" s="6" customFormat="1" ht="13.15" x14ac:dyDescent="0.4">
      <c r="A41" s="3">
        <v>21</v>
      </c>
      <c r="B41" s="62">
        <v>0</v>
      </c>
      <c r="C41" s="62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f>SUM(D41:G41)*J5</f>
        <v>0</v>
      </c>
      <c r="K41" s="39"/>
      <c r="L41" s="39"/>
      <c r="M41" s="39"/>
      <c r="N41" s="39"/>
    </row>
    <row r="42" spans="1:14" s="6" customFormat="1" ht="13.15" x14ac:dyDescent="0.4">
      <c r="A42" s="3">
        <v>22</v>
      </c>
      <c r="B42" s="62">
        <v>0</v>
      </c>
      <c r="C42" s="62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f>SUM(D42:G42)*J5</f>
        <v>0</v>
      </c>
      <c r="K42" s="39"/>
      <c r="L42" s="39"/>
      <c r="M42" s="39"/>
      <c r="N42" s="39"/>
    </row>
    <row r="43" spans="1:14" s="6" customFormat="1" ht="13.15" x14ac:dyDescent="0.4">
      <c r="A43" s="3">
        <v>23</v>
      </c>
      <c r="B43" s="62">
        <v>0</v>
      </c>
      <c r="C43" s="62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f>SUM(D43:G43)*J5</f>
        <v>0</v>
      </c>
      <c r="K43" s="39"/>
      <c r="L43" s="39"/>
      <c r="M43" s="39"/>
      <c r="N43" s="39"/>
    </row>
    <row r="44" spans="1:14" s="6" customFormat="1" ht="13.15" x14ac:dyDescent="0.4">
      <c r="A44" s="3">
        <v>24</v>
      </c>
      <c r="B44" s="62">
        <v>0</v>
      </c>
      <c r="C44" s="62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f>SUM(D44:G44)*J5</f>
        <v>0</v>
      </c>
      <c r="K44" s="39"/>
      <c r="L44" s="39"/>
      <c r="M44" s="39"/>
      <c r="N44" s="39"/>
    </row>
    <row r="45" spans="1:14" s="6" customFormat="1" ht="13.15" x14ac:dyDescent="0.4">
      <c r="A45" s="3">
        <v>25</v>
      </c>
      <c r="B45" s="62">
        <v>0</v>
      </c>
      <c r="C45" s="62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f>SUM(D45:G45)*J5</f>
        <v>0</v>
      </c>
      <c r="K45" s="39"/>
      <c r="L45" s="39"/>
      <c r="M45" s="39"/>
      <c r="N45" s="39"/>
    </row>
    <row r="46" spans="1:14" s="6" customFormat="1" ht="13.15" x14ac:dyDescent="0.4">
      <c r="A46" s="3">
        <v>26</v>
      </c>
      <c r="B46" s="62">
        <v>0</v>
      </c>
      <c r="C46" s="62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f>SUM(D46:G46)*J5</f>
        <v>0</v>
      </c>
      <c r="K46" s="39"/>
      <c r="L46" s="39"/>
      <c r="M46" s="39"/>
      <c r="N46" s="39"/>
    </row>
    <row r="47" spans="1:14" s="6" customFormat="1" ht="13.15" x14ac:dyDescent="0.4">
      <c r="A47" s="3">
        <v>27</v>
      </c>
      <c r="B47" s="62">
        <v>0</v>
      </c>
      <c r="C47" s="62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f>SUM(D47:G47)*J5</f>
        <v>0</v>
      </c>
      <c r="K47" s="39"/>
      <c r="L47" s="39"/>
      <c r="M47" s="39"/>
      <c r="N47" s="39"/>
    </row>
    <row r="48" spans="1:14" s="6" customFormat="1" ht="13.15" x14ac:dyDescent="0.4">
      <c r="A48" s="3">
        <v>28</v>
      </c>
      <c r="B48" s="62">
        <v>0</v>
      </c>
      <c r="C48" s="62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f>SUM(D48:G48)*J5</f>
        <v>0</v>
      </c>
      <c r="K48" s="39"/>
      <c r="L48" s="39"/>
      <c r="M48" s="39"/>
      <c r="N48" s="39"/>
    </row>
    <row r="49" spans="1:14" s="6" customFormat="1" ht="13.15" x14ac:dyDescent="0.4">
      <c r="A49" s="3">
        <v>29</v>
      </c>
      <c r="B49" s="62">
        <v>0</v>
      </c>
      <c r="C49" s="62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f>SUM(D49:G49)*J5</f>
        <v>0</v>
      </c>
      <c r="K49" s="39"/>
      <c r="L49" s="39"/>
      <c r="M49" s="39"/>
      <c r="N49" s="39"/>
    </row>
    <row r="50" spans="1:14" s="6" customFormat="1" ht="13.15" x14ac:dyDescent="0.4">
      <c r="A50" s="12">
        <v>30</v>
      </c>
      <c r="B50" s="63">
        <v>0</v>
      </c>
      <c r="C50" s="63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f>SUM(D50:G50)*J5</f>
        <v>0</v>
      </c>
      <c r="K50" s="39"/>
      <c r="L50" s="39"/>
      <c r="M50" s="39"/>
      <c r="N50" s="39"/>
    </row>
    <row r="51" spans="1:14" s="6" customFormat="1" ht="13.15" x14ac:dyDescent="0.4">
      <c r="A51" s="11" t="s">
        <v>34</v>
      </c>
      <c r="B51" s="62">
        <f>B21+NPV(J3,B22:B50)</f>
        <v>0</v>
      </c>
      <c r="C51" s="62">
        <f>C21+NPV(J3,C22:C50)</f>
        <v>0</v>
      </c>
      <c r="D51" s="29">
        <f>D21+NPV(J3,D22:D50)</f>
        <v>0</v>
      </c>
      <c r="E51" s="29">
        <f>E21+NPV(J3,E22:E50)</f>
        <v>0</v>
      </c>
      <c r="F51" s="29">
        <f>F21+NPV(J3,F22:F50)</f>
        <v>0</v>
      </c>
      <c r="G51" s="29">
        <f>G21+NPV(J3,G22:G50)</f>
        <v>0</v>
      </c>
      <c r="H51" s="29">
        <f>H21+NPV(J3,H22:H50)</f>
        <v>0</v>
      </c>
      <c r="I51" s="29">
        <f>I21+NPV(J3,I22:I50)</f>
        <v>0</v>
      </c>
      <c r="J51" s="29">
        <f>J21+NPV(J3,J22:J50)</f>
        <v>0</v>
      </c>
      <c r="K51" s="39"/>
      <c r="L51" s="39"/>
      <c r="M51" s="39"/>
      <c r="N51" s="39"/>
    </row>
    <row r="52" spans="1:14" s="6" customFormat="1" ht="13.15" x14ac:dyDescent="0.4">
      <c r="A52" s="11" t="s">
        <v>35</v>
      </c>
      <c r="B52" s="64">
        <f>B21+NPV(J4,B22:B50)</f>
        <v>0</v>
      </c>
      <c r="C52" s="64">
        <f>C21+NPV(J4,C22:C50)</f>
        <v>0</v>
      </c>
      <c r="D52" s="29">
        <f>D21+NPV(J4,D22:D50)</f>
        <v>0</v>
      </c>
      <c r="E52" s="29">
        <f>E21+NPV(J4,E22:E50)</f>
        <v>0</v>
      </c>
      <c r="F52" s="29">
        <f>F21+NPV(J4,F22:F50)</f>
        <v>0</v>
      </c>
      <c r="G52" s="29">
        <f>G21+NPV(J4,G22:G50)</f>
        <v>0</v>
      </c>
      <c r="H52" s="29">
        <f>H21+NPV(J4,H22:H50)</f>
        <v>0</v>
      </c>
      <c r="I52" s="29">
        <f>I21+NPV(J4,I22:I50)</f>
        <v>0</v>
      </c>
      <c r="J52" s="29">
        <f>J21+NPV(J4,J22:J50)</f>
        <v>0</v>
      </c>
      <c r="K52" s="39"/>
      <c r="L52" s="39"/>
      <c r="M52" s="39"/>
      <c r="N52" s="39"/>
    </row>
    <row r="53" spans="1:14" s="6" customFormat="1" ht="13.15" x14ac:dyDescent="0.4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1:14" s="6" customFormat="1" ht="13.15" x14ac:dyDescent="0.4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14" s="6" customFormat="1" ht="13.15" x14ac:dyDescent="0.4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s="6" customFormat="1" ht="13.15" x14ac:dyDescent="0.4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1:14" s="6" customFormat="1" ht="13.15" x14ac:dyDescent="0.4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s="6" customFormat="1" ht="13.15" x14ac:dyDescent="0.4">
      <c r="B58" s="39"/>
      <c r="C58" s="50"/>
      <c r="D58" s="50"/>
      <c r="E58" s="50"/>
      <c r="F58" s="50"/>
      <c r="G58" s="50"/>
      <c r="H58" s="50"/>
      <c r="I58" s="50"/>
      <c r="J58" s="39"/>
      <c r="K58" s="39"/>
      <c r="L58" s="39"/>
      <c r="M58" s="39"/>
      <c r="N58" s="39"/>
    </row>
    <row r="59" spans="1:14" s="6" customFormat="1" ht="13.15" x14ac:dyDescent="0.4">
      <c r="B59" s="39"/>
      <c r="C59" s="50"/>
      <c r="D59" s="50"/>
      <c r="E59" s="50"/>
      <c r="F59" s="50"/>
      <c r="G59" s="50"/>
      <c r="H59" s="50"/>
      <c r="I59" s="50"/>
      <c r="J59" s="39"/>
      <c r="K59" s="39"/>
      <c r="L59" s="39"/>
      <c r="M59" s="39"/>
      <c r="N59" s="39"/>
    </row>
    <row r="60" spans="1:14" s="6" customFormat="1" ht="13.15" x14ac:dyDescent="0.4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  <row r="61" spans="1:14" s="6" customFormat="1" ht="13.15" x14ac:dyDescent="0.4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</row>
    <row r="62" spans="1:14" s="6" customFormat="1" ht="13.15" x14ac:dyDescent="0.4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1:14" s="6" customFormat="1" ht="13.15" x14ac:dyDescent="0.4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1:14" s="6" customFormat="1" ht="13.15" x14ac:dyDescent="0.4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spans="2:14" s="6" customFormat="1" ht="13.15" x14ac:dyDescent="0.4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</row>
    <row r="66" spans="2:14" s="6" customFormat="1" ht="13.15" x14ac:dyDescent="0.4"/>
    <row r="67" spans="2:14" s="6" customFormat="1" ht="13.15" x14ac:dyDescent="0.4"/>
    <row r="68" spans="2:14" s="6" customFormat="1" ht="13.15" x14ac:dyDescent="0.4"/>
  </sheetData>
  <printOptions horizontalCentered="1"/>
  <pageMargins left="0.23622047244094491" right="0.23622047244094491" top="0.74803149606299213" bottom="0.74803149606299213" header="0.31496062992125984" footer="0.31496062992125984"/>
  <pageSetup scale="74" orientation="portrait" r:id="rId1"/>
  <headerFooter>
    <oddHeader>&amp;CMidAmerican Energy Company
Iowa Energy Efficiency&amp;R2021 Exhibit F
Detailed Cost Benefit Results
EEP-2018-0002</oddHeader>
    <oddFooter>&amp;L&amp;A&amp;CPage &amp;P of &amp;N&amp;R&amp;F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D6CA6-D8D2-4025-B068-C91DEFD5100D}">
  <sheetPr codeName="Sheet13">
    <pageSetUpPr fitToPage="1"/>
  </sheetPr>
  <dimension ref="A2:T68"/>
  <sheetViews>
    <sheetView view="pageLayout" zoomScale="90" zoomScaleNormal="100" zoomScalePageLayoutView="90" workbookViewId="0">
      <selection activeCell="A2" sqref="A2"/>
    </sheetView>
  </sheetViews>
  <sheetFormatPr defaultColWidth="9.1328125" defaultRowHeight="14.25" x14ac:dyDescent="0.45"/>
  <cols>
    <col min="1" max="1" customWidth="true" style="21" width="10.265625" collapsed="false"/>
    <col min="2" max="2" customWidth="true" style="21" width="14.3984375" collapsed="false"/>
    <col min="3" max="3" customWidth="true" style="21" width="14.265625" collapsed="false"/>
    <col min="4" max="6" customWidth="true" style="21" width="14.73046875" collapsed="false"/>
    <col min="7" max="7" customWidth="true" style="21" width="16.59765625" collapsed="false"/>
    <col min="8" max="9" customWidth="true" style="21" width="12.265625" collapsed="false"/>
    <col min="10" max="10" customWidth="true" style="21" width="13.0" collapsed="false"/>
    <col min="11" max="11" bestFit="true" customWidth="true" style="21" width="12.3984375" collapsed="false"/>
    <col min="12" max="12" customWidth="true" style="21" width="12.73046875" collapsed="false"/>
    <col min="13" max="13" bestFit="true" customWidth="true" style="21" width="23.1328125" collapsed="false"/>
    <col min="14" max="14" bestFit="true" customWidth="true" style="21" width="13.265625" collapsed="false"/>
    <col min="15" max="16" bestFit="true" customWidth="true" style="21" width="13.0" collapsed="false"/>
    <col min="17" max="17" bestFit="true" customWidth="true" style="21" width="12.73046875" collapsed="false"/>
    <col min="18" max="18" bestFit="true" customWidth="true" style="21" width="13.3984375" collapsed="false"/>
    <col min="19" max="16384" style="21" width="9.1328125" collapsed="false"/>
  </cols>
  <sheetData>
    <row r="2" spans="1:20" s="2" customFormat="1" ht="18" x14ac:dyDescent="0.55000000000000004">
      <c r="A2" s="1" t="s">
        <v>49</v>
      </c>
      <c r="B2" s="1"/>
      <c r="C2" s="1"/>
      <c r="D2" s="1"/>
      <c r="E2" s="1"/>
      <c r="F2" s="1"/>
      <c r="G2" s="1"/>
      <c r="H2" s="1"/>
      <c r="I2" s="1"/>
    </row>
    <row r="3" spans="1:20" s="2" customFormat="1" ht="18" x14ac:dyDescent="0.55000000000000004">
      <c r="A3" s="1" t="s">
        <v>57</v>
      </c>
      <c r="B3" s="31"/>
      <c r="C3" s="31"/>
      <c r="D3" s="31"/>
      <c r="E3" s="31"/>
      <c r="F3" s="31"/>
      <c r="G3" s="31"/>
      <c r="H3" s="31"/>
      <c r="I3" s="34" t="s">
        <v>36</v>
      </c>
      <c r="J3" s="35">
        <v>7.1300000000000002E-2</v>
      </c>
      <c r="K3" s="46"/>
      <c r="L3" s="46"/>
      <c r="M3" s="46"/>
      <c r="N3" s="46"/>
    </row>
    <row r="4" spans="1:20" s="6" customFormat="1" x14ac:dyDescent="0.45">
      <c r="A4" s="3"/>
      <c r="B4" s="36"/>
      <c r="C4" s="28"/>
      <c r="D4" s="36"/>
      <c r="E4" s="36"/>
      <c r="F4" s="36"/>
      <c r="G4" s="36"/>
      <c r="H4" s="36"/>
      <c r="I4" s="34" t="s">
        <v>37</v>
      </c>
      <c r="J4" s="35">
        <v>2.1999999999999999E-2</v>
      </c>
      <c r="K4" s="37"/>
      <c r="L4" s="37"/>
      <c r="M4" s="39"/>
      <c r="N4" s="39"/>
      <c r="O4" s="5"/>
      <c r="P4" s="5"/>
      <c r="Q4" s="5"/>
      <c r="R4" s="5"/>
    </row>
    <row r="5" spans="1:20" s="6" customFormat="1" x14ac:dyDescent="0.45">
      <c r="A5" s="3" t="s">
        <v>0</v>
      </c>
      <c r="B5" s="36"/>
      <c r="C5" s="29">
        <v>725466.97553800815</v>
      </c>
      <c r="D5" s="36"/>
      <c r="E5" s="36"/>
      <c r="F5" s="36"/>
      <c r="G5" s="36"/>
      <c r="H5" s="36"/>
      <c r="I5" s="34" t="s">
        <v>38</v>
      </c>
      <c r="J5" s="35">
        <v>0.1</v>
      </c>
      <c r="K5" s="37"/>
      <c r="L5" s="37"/>
      <c r="M5" s="39"/>
      <c r="N5" s="39"/>
      <c r="O5" s="5"/>
      <c r="P5" s="5"/>
      <c r="Q5" s="5"/>
      <c r="R5" s="5"/>
    </row>
    <row r="6" spans="1:20" s="6" customFormat="1" ht="13.15" x14ac:dyDescent="0.4">
      <c r="A6" s="3" t="s">
        <v>1</v>
      </c>
      <c r="B6" s="36"/>
      <c r="C6" s="29">
        <v>4826726.42</v>
      </c>
      <c r="D6" s="36"/>
      <c r="E6" s="36"/>
      <c r="F6" s="36"/>
      <c r="G6" s="36"/>
      <c r="H6" s="36"/>
      <c r="I6" s="37"/>
      <c r="J6" s="37"/>
      <c r="K6" s="37"/>
      <c r="L6" s="37"/>
      <c r="M6" s="37"/>
      <c r="N6" s="47"/>
      <c r="O6" s="8"/>
      <c r="P6" s="8"/>
      <c r="Q6" s="8"/>
      <c r="R6" s="8"/>
    </row>
    <row r="7" spans="1:20" s="6" customFormat="1" ht="13.15" x14ac:dyDescent="0.4">
      <c r="A7" s="3" t="s">
        <v>2</v>
      </c>
      <c r="B7" s="36"/>
      <c r="C7" s="29">
        <v>1922346.2700000003</v>
      </c>
      <c r="D7" s="36"/>
      <c r="E7" s="36"/>
      <c r="F7" s="36"/>
      <c r="G7" s="36"/>
      <c r="H7" s="36"/>
      <c r="I7" s="37"/>
      <c r="J7" s="37"/>
      <c r="K7" s="37"/>
      <c r="L7" s="37"/>
      <c r="M7" s="37"/>
      <c r="N7" s="48"/>
      <c r="O7" s="9"/>
      <c r="P7" s="9"/>
      <c r="Q7" s="9"/>
      <c r="R7" s="9"/>
    </row>
    <row r="8" spans="1:20" s="6" customFormat="1" ht="13.15" x14ac:dyDescent="0.4">
      <c r="A8" s="3" t="s">
        <v>3</v>
      </c>
      <c r="B8" s="36"/>
      <c r="C8" s="29">
        <v>0</v>
      </c>
      <c r="D8" s="36"/>
      <c r="E8" s="36"/>
      <c r="F8" s="36"/>
      <c r="G8" s="36"/>
      <c r="H8" s="36"/>
      <c r="I8" s="37"/>
      <c r="J8" s="37"/>
      <c r="K8" s="37"/>
      <c r="L8" s="37"/>
      <c r="M8" s="37"/>
      <c r="N8" s="49"/>
      <c r="O8" s="10"/>
      <c r="P8" s="10"/>
      <c r="Q8" s="10"/>
      <c r="R8" s="10"/>
    </row>
    <row r="9" spans="1:20" s="6" customFormat="1" ht="13.15" x14ac:dyDescent="0.4">
      <c r="A9" s="3"/>
      <c r="B9" s="36"/>
      <c r="C9" s="38"/>
      <c r="D9" s="38" t="s">
        <v>4</v>
      </c>
      <c r="E9" s="38"/>
      <c r="F9" s="38" t="s">
        <v>5</v>
      </c>
      <c r="G9" s="38"/>
      <c r="H9" s="36"/>
      <c r="I9" s="36"/>
      <c r="J9" s="39"/>
      <c r="K9" s="39"/>
      <c r="L9" s="39"/>
      <c r="M9" s="39"/>
      <c r="N9" s="39"/>
    </row>
    <row r="10" spans="1:20" s="6" customFormat="1" ht="13.15" x14ac:dyDescent="0.4">
      <c r="A10" s="12" t="s">
        <v>6</v>
      </c>
      <c r="B10" s="40"/>
      <c r="C10" s="41" t="s">
        <v>7</v>
      </c>
      <c r="D10" s="41" t="s">
        <v>8</v>
      </c>
      <c r="E10" s="41" t="s">
        <v>9</v>
      </c>
      <c r="F10" s="41" t="s">
        <v>10</v>
      </c>
      <c r="G10" s="41" t="s">
        <v>11</v>
      </c>
      <c r="H10" s="36"/>
      <c r="I10" s="36"/>
      <c r="J10" s="39"/>
      <c r="K10" s="39"/>
      <c r="L10" s="39"/>
      <c r="M10" s="39"/>
      <c r="N10" s="39"/>
    </row>
    <row r="11" spans="1:20" s="6" customFormat="1" ht="13.15" x14ac:dyDescent="0.4">
      <c r="A11" s="3" t="s">
        <v>12</v>
      </c>
      <c r="B11" s="36"/>
      <c r="C11" s="28">
        <f>H51+I51+C7+C8</f>
        <v>10411611.008820089</v>
      </c>
      <c r="D11" s="28">
        <f>SUM(D51:G51)</f>
        <v>6077106.9167344719</v>
      </c>
      <c r="E11" s="28">
        <f>SUM(D51:G51)</f>
        <v>6077106.9167344719</v>
      </c>
      <c r="F11" s="28">
        <f>SUM(D51:G51)+I51+C8</f>
        <v>6077106.9167344719</v>
      </c>
      <c r="G11" s="29">
        <f>SUM(D52:G52)+I52+J52</f>
        <v>8267235.8877245644</v>
      </c>
      <c r="H11" s="43"/>
      <c r="I11" s="42"/>
      <c r="J11" s="39"/>
      <c r="K11" s="39"/>
      <c r="L11" s="39"/>
      <c r="M11" s="39"/>
      <c r="N11" s="39"/>
      <c r="O11" s="16"/>
      <c r="P11" s="16"/>
      <c r="Q11" s="16"/>
      <c r="R11" s="16"/>
      <c r="S11" s="16"/>
      <c r="T11" s="16"/>
    </row>
    <row r="12" spans="1:20" s="6" customFormat="1" ht="13.15" x14ac:dyDescent="0.4">
      <c r="A12" s="12" t="s">
        <v>13</v>
      </c>
      <c r="B12" s="40"/>
      <c r="C12" s="55">
        <f>C6</f>
        <v>4826726.42</v>
      </c>
      <c r="D12" s="55">
        <f>H51+C5+C7</f>
        <v>11137077.984358096</v>
      </c>
      <c r="E12" s="55">
        <f>C5+C7</f>
        <v>2647813.2455380084</v>
      </c>
      <c r="F12" s="55">
        <f>C5+C6</f>
        <v>5552193.3955380078</v>
      </c>
      <c r="G12" s="55">
        <f>C5+C6</f>
        <v>5552193.3955380078</v>
      </c>
      <c r="H12" s="36"/>
      <c r="I12" s="42"/>
      <c r="J12" s="39"/>
      <c r="K12" s="39"/>
      <c r="L12" s="39"/>
      <c r="M12" s="39"/>
      <c r="N12" s="39"/>
      <c r="O12" s="16"/>
      <c r="P12" s="16"/>
      <c r="Q12" s="16"/>
      <c r="R12" s="16"/>
      <c r="S12" s="16"/>
      <c r="T12" s="16"/>
    </row>
    <row r="13" spans="1:20" s="6" customFormat="1" ht="13.15" x14ac:dyDescent="0.4">
      <c r="A13" s="3" t="s">
        <v>14</v>
      </c>
      <c r="B13" s="36"/>
      <c r="C13" s="28">
        <f>C11-C12</f>
        <v>5584884.5888200887</v>
      </c>
      <c r="D13" s="28">
        <f>D11-D12</f>
        <v>-5059971.0676236246</v>
      </c>
      <c r="E13" s="28">
        <f>E11-E12</f>
        <v>3429293.6711964635</v>
      </c>
      <c r="F13" s="28">
        <f>F11-F12</f>
        <v>524913.52119646408</v>
      </c>
      <c r="G13" s="28">
        <f>G11-G12</f>
        <v>2715042.4921865566</v>
      </c>
      <c r="H13" s="36"/>
      <c r="I13" s="44"/>
      <c r="J13" s="39"/>
      <c r="K13" s="39"/>
      <c r="L13" s="39"/>
      <c r="M13" s="39"/>
      <c r="N13" s="39"/>
      <c r="O13" s="16"/>
      <c r="P13" s="16"/>
      <c r="Q13" s="16"/>
      <c r="R13" s="16"/>
      <c r="S13" s="16"/>
      <c r="T13" s="16"/>
    </row>
    <row r="14" spans="1:20" s="6" customFormat="1" ht="13.15" x14ac:dyDescent="0.4">
      <c r="A14" s="3" t="s">
        <v>15</v>
      </c>
      <c r="B14" s="36"/>
      <c r="C14" s="45">
        <f>IFERROR(C11/C12,0)</f>
        <v>2.1570750241154313</v>
      </c>
      <c r="D14" s="45">
        <f t="shared" ref="D14:G14" si="0">IFERROR(D11/D12,0)</f>
        <v>0.54566439467063999</v>
      </c>
      <c r="E14" s="45">
        <f t="shared" si="0"/>
        <v>2.2951418220206334</v>
      </c>
      <c r="F14" s="45">
        <f t="shared" si="0"/>
        <v>1.0945416493629903</v>
      </c>
      <c r="G14" s="45">
        <f t="shared" si="0"/>
        <v>1.4890035880897965</v>
      </c>
      <c r="H14" s="36"/>
      <c r="I14" s="36"/>
      <c r="J14" s="39"/>
      <c r="K14" s="39"/>
      <c r="L14" s="39"/>
      <c r="M14" s="39"/>
      <c r="N14" s="39"/>
      <c r="O14" s="16"/>
      <c r="P14" s="16"/>
      <c r="Q14" s="16"/>
      <c r="R14" s="16"/>
      <c r="S14" s="16"/>
      <c r="T14" s="16"/>
    </row>
    <row r="15" spans="1:20" s="6" customFormat="1" ht="13.15" x14ac:dyDescent="0.4">
      <c r="A15" s="3" t="s">
        <v>16</v>
      </c>
      <c r="B15" s="36"/>
      <c r="C15" s="54">
        <f>IFERROR(C12/B51,"")</f>
        <v>43.231738042081886</v>
      </c>
      <c r="D15" s="54">
        <f>IFERROR(D12/B51,"")</f>
        <v>99.751922126551065</v>
      </c>
      <c r="E15" s="54">
        <f>IFERROR(E12/B51,"")</f>
        <v>23.715777248351657</v>
      </c>
      <c r="F15" s="54">
        <f>IFERROR(F12/B51,"")</f>
        <v>49.729557788957159</v>
      </c>
      <c r="G15" s="54">
        <f>IFERROR(G12/B51,"")</f>
        <v>49.729557788957159</v>
      </c>
      <c r="H15" s="36"/>
      <c r="I15" s="36"/>
      <c r="J15" s="39"/>
      <c r="K15" s="39"/>
      <c r="L15" s="39"/>
      <c r="M15" s="39"/>
      <c r="N15" s="39"/>
      <c r="O15" s="16"/>
      <c r="P15" s="16"/>
      <c r="Q15" s="16"/>
      <c r="R15" s="16"/>
      <c r="S15" s="16"/>
      <c r="T15" s="16"/>
    </row>
    <row r="16" spans="1:20" s="6" customFormat="1" ht="13.15" x14ac:dyDescent="0.4">
      <c r="A16" s="3"/>
      <c r="B16" s="36"/>
      <c r="C16" s="36"/>
      <c r="D16" s="36"/>
      <c r="E16" s="36"/>
      <c r="F16" s="36"/>
      <c r="G16" s="36"/>
      <c r="H16" s="36"/>
      <c r="I16" s="36"/>
      <c r="J16" s="39"/>
      <c r="K16" s="39"/>
      <c r="L16" s="39"/>
      <c r="M16" s="39"/>
      <c r="N16" s="39"/>
    </row>
    <row r="17" spans="1:14" s="6" customFormat="1" ht="13.15" x14ac:dyDescent="0.4">
      <c r="A17" s="3"/>
      <c r="B17" s="36"/>
      <c r="C17" s="36"/>
      <c r="D17" s="38" t="s">
        <v>17</v>
      </c>
      <c r="E17" s="38" t="s">
        <v>17</v>
      </c>
      <c r="F17" s="38" t="s">
        <v>17</v>
      </c>
      <c r="G17" s="38"/>
      <c r="H17" s="38"/>
      <c r="I17" s="38"/>
      <c r="J17" s="38"/>
      <c r="K17" s="39"/>
      <c r="L17" s="39"/>
      <c r="M17" s="39"/>
      <c r="N17" s="39"/>
    </row>
    <row r="18" spans="1:14" s="6" customFormat="1" ht="13.15" x14ac:dyDescent="0.4">
      <c r="A18" s="3"/>
      <c r="B18" s="38" t="s">
        <v>18</v>
      </c>
      <c r="C18" s="38" t="s">
        <v>18</v>
      </c>
      <c r="D18" s="38" t="s">
        <v>19</v>
      </c>
      <c r="E18" s="38" t="s">
        <v>20</v>
      </c>
      <c r="F18" s="38" t="s">
        <v>21</v>
      </c>
      <c r="G18" s="38" t="s">
        <v>17</v>
      </c>
      <c r="H18" s="38"/>
      <c r="I18" s="38"/>
      <c r="J18" s="38"/>
      <c r="K18" s="39"/>
      <c r="L18" s="39"/>
      <c r="M18" s="39"/>
      <c r="N18" s="39"/>
    </row>
    <row r="19" spans="1:14" s="6" customFormat="1" ht="13.15" x14ac:dyDescent="0.4">
      <c r="A19" s="3"/>
      <c r="B19" s="38" t="s">
        <v>22</v>
      </c>
      <c r="C19" s="38" t="s">
        <v>23</v>
      </c>
      <c r="D19" s="38" t="s">
        <v>24</v>
      </c>
      <c r="E19" s="38" t="s">
        <v>24</v>
      </c>
      <c r="F19" s="38" t="s">
        <v>24</v>
      </c>
      <c r="G19" s="38" t="s">
        <v>22</v>
      </c>
      <c r="H19" s="38" t="s">
        <v>25</v>
      </c>
      <c r="I19" s="38" t="s">
        <v>26</v>
      </c>
      <c r="J19" s="38"/>
      <c r="K19" s="39"/>
      <c r="L19" s="39"/>
      <c r="M19" s="39"/>
      <c r="N19" s="39"/>
    </row>
    <row r="20" spans="1:14" s="6" customFormat="1" ht="13.15" x14ac:dyDescent="0.4">
      <c r="A20" s="13" t="s">
        <v>27</v>
      </c>
      <c r="B20" s="66" t="s">
        <v>28</v>
      </c>
      <c r="C20" s="41" t="s">
        <v>29</v>
      </c>
      <c r="D20" s="41" t="s">
        <v>30</v>
      </c>
      <c r="E20" s="41" t="s">
        <v>30</v>
      </c>
      <c r="F20" s="41" t="s">
        <v>30</v>
      </c>
      <c r="G20" s="41" t="s">
        <v>30</v>
      </c>
      <c r="H20" s="41" t="s">
        <v>31</v>
      </c>
      <c r="I20" s="41" t="s">
        <v>32</v>
      </c>
      <c r="J20" s="41" t="s">
        <v>33</v>
      </c>
      <c r="K20" s="39"/>
      <c r="L20" s="39"/>
      <c r="M20" s="39"/>
      <c r="N20" s="39"/>
    </row>
    <row r="21" spans="1:14" s="6" customFormat="1" ht="13.15" x14ac:dyDescent="0.4">
      <c r="A21" s="3">
        <v>1</v>
      </c>
      <c r="B21" s="62">
        <v>14905.117805799993</v>
      </c>
      <c r="C21" s="62">
        <v>2.2767949000000005</v>
      </c>
      <c r="D21" s="29">
        <v>260623.09</v>
      </c>
      <c r="E21" s="29">
        <v>40238.71</v>
      </c>
      <c r="F21" s="29">
        <v>88060.89</v>
      </c>
      <c r="G21" s="29">
        <v>299225.09000000003</v>
      </c>
      <c r="H21" s="29">
        <v>1067370.95</v>
      </c>
      <c r="I21" s="29">
        <v>0</v>
      </c>
      <c r="J21" s="29">
        <f>SUM(D21:G21)*J5</f>
        <v>68814.778000000006</v>
      </c>
      <c r="K21" s="39"/>
      <c r="L21" s="39"/>
      <c r="M21" s="39"/>
      <c r="N21" s="39"/>
    </row>
    <row r="22" spans="1:14" s="6" customFormat="1" ht="13.15" x14ac:dyDescent="0.4">
      <c r="A22" s="3">
        <v>2</v>
      </c>
      <c r="B22" s="62">
        <v>14905.117805799993</v>
      </c>
      <c r="C22" s="62">
        <v>2.2767949000000005</v>
      </c>
      <c r="D22" s="29">
        <v>266487.09000000003</v>
      </c>
      <c r="E22" s="29">
        <v>41144.1</v>
      </c>
      <c r="F22" s="29">
        <v>90042.27</v>
      </c>
      <c r="G22" s="29">
        <v>310026.25</v>
      </c>
      <c r="H22" s="29">
        <v>1083381.51</v>
      </c>
      <c r="I22" s="29">
        <v>0</v>
      </c>
      <c r="J22" s="29">
        <f>SUM(D22:G22)*J5</f>
        <v>70769.971000000005</v>
      </c>
      <c r="K22" s="39"/>
      <c r="L22" s="39"/>
      <c r="M22" s="39"/>
      <c r="N22" s="39"/>
    </row>
    <row r="23" spans="1:14" s="6" customFormat="1" ht="13.15" x14ac:dyDescent="0.4">
      <c r="A23" s="3">
        <v>3</v>
      </c>
      <c r="B23" s="62">
        <v>14905.117805799993</v>
      </c>
      <c r="C23" s="62">
        <v>2.2767949000000005</v>
      </c>
      <c r="D23" s="29">
        <v>272483.07</v>
      </c>
      <c r="E23" s="29">
        <v>42069.83</v>
      </c>
      <c r="F23" s="29">
        <v>92068.2</v>
      </c>
      <c r="G23" s="29">
        <v>321506.15000000002</v>
      </c>
      <c r="H23" s="29">
        <v>1099632.23</v>
      </c>
      <c r="I23" s="29">
        <v>0</v>
      </c>
      <c r="J23" s="29">
        <f>SUM(D23:G23)*J5</f>
        <v>72812.725000000006</v>
      </c>
      <c r="K23" s="39"/>
      <c r="L23" s="39"/>
      <c r="M23" s="39"/>
      <c r="N23" s="39"/>
    </row>
    <row r="24" spans="1:14" s="6" customFormat="1" ht="13.15" x14ac:dyDescent="0.4">
      <c r="A24" s="3">
        <v>4</v>
      </c>
      <c r="B24" s="62">
        <v>14905.117805799993</v>
      </c>
      <c r="C24" s="62">
        <v>2.2767949000000005</v>
      </c>
      <c r="D24" s="29">
        <v>278613.93</v>
      </c>
      <c r="E24" s="29">
        <v>43016.42</v>
      </c>
      <c r="F24" s="29">
        <v>94139.75</v>
      </c>
      <c r="G24" s="29">
        <v>349973.87</v>
      </c>
      <c r="H24" s="29">
        <v>1116126.69</v>
      </c>
      <c r="I24" s="29">
        <v>0</v>
      </c>
      <c r="J24" s="29">
        <f>SUM(D24:G24)*J5</f>
        <v>76574.396999999997</v>
      </c>
      <c r="K24" s="39"/>
      <c r="L24" s="39"/>
      <c r="M24" s="39"/>
      <c r="N24" s="39"/>
    </row>
    <row r="25" spans="1:14" s="6" customFormat="1" ht="13.15" x14ac:dyDescent="0.4">
      <c r="A25" s="3">
        <v>5</v>
      </c>
      <c r="B25" s="62">
        <v>14905.117805799993</v>
      </c>
      <c r="C25" s="62">
        <v>2.2767949000000005</v>
      </c>
      <c r="D25" s="29">
        <v>284882.74</v>
      </c>
      <c r="E25" s="29">
        <v>43984.27</v>
      </c>
      <c r="F25" s="29">
        <v>96257.88</v>
      </c>
      <c r="G25" s="29">
        <v>398493.44</v>
      </c>
      <c r="H25" s="29">
        <v>1132868.6000000001</v>
      </c>
      <c r="I25" s="29">
        <v>0</v>
      </c>
      <c r="J25" s="29">
        <f>SUM(D25:G25)*J5</f>
        <v>82361.833000000013</v>
      </c>
      <c r="K25" s="39"/>
      <c r="L25" s="39"/>
      <c r="M25" s="39"/>
      <c r="N25" s="39"/>
    </row>
    <row r="26" spans="1:14" s="6" customFormat="1" ht="13.15" x14ac:dyDescent="0.4">
      <c r="A26" s="3">
        <v>6</v>
      </c>
      <c r="B26" s="62">
        <v>14905.117805799993</v>
      </c>
      <c r="C26" s="62">
        <v>2.2767949000000005</v>
      </c>
      <c r="D26" s="29">
        <v>291292.59000000003</v>
      </c>
      <c r="E26" s="29">
        <v>44973.919999999998</v>
      </c>
      <c r="F26" s="29">
        <v>98423.679999999993</v>
      </c>
      <c r="G26" s="29">
        <v>414090.59</v>
      </c>
      <c r="H26" s="29">
        <v>1149861.6399999999</v>
      </c>
      <c r="I26" s="29">
        <v>0</v>
      </c>
      <c r="J26" s="29">
        <f>SUM(D26:G26)*J5</f>
        <v>84878.078000000009</v>
      </c>
      <c r="K26" s="39"/>
      <c r="L26" s="39"/>
      <c r="M26" s="39"/>
      <c r="N26" s="39"/>
    </row>
    <row r="27" spans="1:14" s="6" customFormat="1" ht="13.15" x14ac:dyDescent="0.4">
      <c r="A27" s="3">
        <v>7</v>
      </c>
      <c r="B27" s="62">
        <v>14905.117805799993</v>
      </c>
      <c r="C27" s="62">
        <v>2.2767949000000005</v>
      </c>
      <c r="D27" s="29">
        <v>297846.71000000002</v>
      </c>
      <c r="E27" s="29">
        <v>45985.84</v>
      </c>
      <c r="F27" s="29">
        <v>100638.23</v>
      </c>
      <c r="G27" s="29">
        <v>437315.53</v>
      </c>
      <c r="H27" s="29">
        <v>1167109.56</v>
      </c>
      <c r="I27" s="29">
        <v>0</v>
      </c>
      <c r="J27" s="29">
        <f>SUM(D27:G27)*J5</f>
        <v>88178.631000000008</v>
      </c>
      <c r="K27" s="39"/>
      <c r="L27" s="39"/>
      <c r="M27" s="39"/>
      <c r="N27" s="39"/>
    </row>
    <row r="28" spans="1:14" s="6" customFormat="1" ht="13.15" x14ac:dyDescent="0.4">
      <c r="A28" s="3">
        <v>8</v>
      </c>
      <c r="B28" s="62">
        <v>14905.117805799993</v>
      </c>
      <c r="C28" s="62">
        <v>2.2767949000000005</v>
      </c>
      <c r="D28" s="29">
        <v>304548.24</v>
      </c>
      <c r="E28" s="29">
        <v>47020.52</v>
      </c>
      <c r="F28" s="29">
        <v>102902.58</v>
      </c>
      <c r="G28" s="29">
        <v>453649.34</v>
      </c>
      <c r="H28" s="29">
        <v>1184616.19</v>
      </c>
      <c r="I28" s="29">
        <v>0</v>
      </c>
      <c r="J28" s="29">
        <f>SUM(D28:G28)*J5</f>
        <v>90812.068000000014</v>
      </c>
      <c r="K28" s="39"/>
      <c r="L28" s="39"/>
      <c r="M28" s="39"/>
      <c r="N28" s="39"/>
    </row>
    <row r="29" spans="1:14" s="6" customFormat="1" ht="13.15" x14ac:dyDescent="0.4">
      <c r="A29" s="3">
        <v>9</v>
      </c>
      <c r="B29" s="62">
        <v>14905.117805799993</v>
      </c>
      <c r="C29" s="62">
        <v>2.2767949000000005</v>
      </c>
      <c r="D29" s="29">
        <v>311400.58</v>
      </c>
      <c r="E29" s="29">
        <v>48078.47</v>
      </c>
      <c r="F29" s="29">
        <v>105217.89</v>
      </c>
      <c r="G29" s="29">
        <v>474179.07</v>
      </c>
      <c r="H29" s="29">
        <v>1202385.43</v>
      </c>
      <c r="I29" s="29">
        <v>0</v>
      </c>
      <c r="J29" s="29">
        <f>SUM(D29:G29)*J5</f>
        <v>93887.60100000001</v>
      </c>
      <c r="K29" s="39"/>
      <c r="L29" s="39"/>
      <c r="M29" s="39"/>
      <c r="N29" s="39"/>
    </row>
    <row r="30" spans="1:14" s="6" customFormat="1" ht="13.15" x14ac:dyDescent="0.4">
      <c r="A30" s="3">
        <v>10</v>
      </c>
      <c r="B30" s="62">
        <v>14905.117805799993</v>
      </c>
      <c r="C30" s="62">
        <v>2.2767949000000005</v>
      </c>
      <c r="D30" s="29">
        <v>318407.08</v>
      </c>
      <c r="E30" s="29">
        <v>49160.23</v>
      </c>
      <c r="F30" s="29">
        <v>107585.29</v>
      </c>
      <c r="G30" s="29">
        <v>507598.75</v>
      </c>
      <c r="H30" s="29">
        <v>1220421.24</v>
      </c>
      <c r="I30" s="29">
        <v>0</v>
      </c>
      <c r="J30" s="29">
        <f>SUM(D30:G30)*J5</f>
        <v>98275.135000000009</v>
      </c>
      <c r="K30" s="39"/>
      <c r="L30" s="39"/>
      <c r="M30" s="39"/>
      <c r="N30" s="39"/>
    </row>
    <row r="31" spans="1:14" s="6" customFormat="1" ht="13.15" x14ac:dyDescent="0.4">
      <c r="A31" s="3">
        <v>11</v>
      </c>
      <c r="B31" s="62">
        <v>70.113947499999966</v>
      </c>
      <c r="C31" s="62">
        <v>4.4076599999999973E-2</v>
      </c>
      <c r="D31" s="29">
        <v>6302.75</v>
      </c>
      <c r="E31" s="29">
        <v>973.11</v>
      </c>
      <c r="F31" s="29">
        <v>2129.61</v>
      </c>
      <c r="G31" s="29">
        <v>2949.39</v>
      </c>
      <c r="H31" s="29">
        <v>6835.73</v>
      </c>
      <c r="I31" s="29">
        <v>0</v>
      </c>
      <c r="J31" s="29">
        <f>SUM(D31:G31)*J5</f>
        <v>1235.4859999999999</v>
      </c>
      <c r="K31" s="39"/>
      <c r="L31" s="39"/>
      <c r="M31" s="39"/>
      <c r="N31" s="39"/>
    </row>
    <row r="32" spans="1:14" s="6" customFormat="1" ht="13.15" x14ac:dyDescent="0.4">
      <c r="A32" s="3">
        <v>12</v>
      </c>
      <c r="B32" s="62">
        <v>70.113947499999966</v>
      </c>
      <c r="C32" s="62">
        <v>4.4076599999999973E-2</v>
      </c>
      <c r="D32" s="29">
        <v>6444.57</v>
      </c>
      <c r="E32" s="29">
        <v>995.01</v>
      </c>
      <c r="F32" s="29">
        <v>2177.5300000000002</v>
      </c>
      <c r="G32" s="29">
        <v>3093.31</v>
      </c>
      <c r="H32" s="29">
        <v>6938.26</v>
      </c>
      <c r="I32" s="29">
        <v>0</v>
      </c>
      <c r="J32" s="29">
        <f>SUM(D32:G32)*J5</f>
        <v>1271.0420000000001</v>
      </c>
      <c r="K32" s="39"/>
      <c r="L32" s="39"/>
      <c r="M32" s="39"/>
      <c r="N32" s="39"/>
    </row>
    <row r="33" spans="1:14" s="6" customFormat="1" ht="13.15" x14ac:dyDescent="0.4">
      <c r="A33" s="3">
        <v>13</v>
      </c>
      <c r="B33" s="62">
        <v>70.113947499999966</v>
      </c>
      <c r="C33" s="62">
        <v>4.4076599999999973E-2</v>
      </c>
      <c r="D33" s="29">
        <v>6589.56</v>
      </c>
      <c r="E33" s="29">
        <v>1017.39</v>
      </c>
      <c r="F33" s="29">
        <v>2226.52</v>
      </c>
      <c r="G33" s="29">
        <v>3629.28</v>
      </c>
      <c r="H33" s="29">
        <v>7042.34</v>
      </c>
      <c r="I33" s="29">
        <v>0</v>
      </c>
      <c r="J33" s="29">
        <f>SUM(D33:G33)*J5</f>
        <v>1346.2750000000003</v>
      </c>
      <c r="K33" s="39"/>
      <c r="L33" s="39"/>
      <c r="M33" s="39"/>
      <c r="N33" s="39"/>
    </row>
    <row r="34" spans="1:14" s="6" customFormat="1" ht="13.15" x14ac:dyDescent="0.4">
      <c r="A34" s="3">
        <v>14</v>
      </c>
      <c r="B34" s="62">
        <v>70.113947499999966</v>
      </c>
      <c r="C34" s="62">
        <v>4.4076599999999973E-2</v>
      </c>
      <c r="D34" s="29">
        <v>6737.83</v>
      </c>
      <c r="E34" s="29">
        <v>1040.28</v>
      </c>
      <c r="F34" s="29">
        <v>2276.62</v>
      </c>
      <c r="G34" s="29">
        <v>3776.23</v>
      </c>
      <c r="H34" s="29">
        <v>7147.98</v>
      </c>
      <c r="I34" s="29">
        <v>0</v>
      </c>
      <c r="J34" s="29">
        <f>SUM(D34:G34)*J5</f>
        <v>1383.096</v>
      </c>
      <c r="K34" s="39"/>
      <c r="L34" s="39"/>
      <c r="M34" s="39"/>
      <c r="N34" s="39"/>
    </row>
    <row r="35" spans="1:14" s="6" customFormat="1" ht="13.15" x14ac:dyDescent="0.4">
      <c r="A35" s="3">
        <v>15</v>
      </c>
      <c r="B35" s="62">
        <v>70.113947499999966</v>
      </c>
      <c r="C35" s="62">
        <v>4.4076599999999973E-2</v>
      </c>
      <c r="D35" s="29">
        <v>6889.43</v>
      </c>
      <c r="E35" s="29">
        <v>1063.69</v>
      </c>
      <c r="F35" s="29">
        <v>2327.84</v>
      </c>
      <c r="G35" s="29">
        <v>4047.87</v>
      </c>
      <c r="H35" s="29">
        <v>7255.19</v>
      </c>
      <c r="I35" s="29">
        <v>0</v>
      </c>
      <c r="J35" s="29">
        <f>SUM(D35:G35)*J5</f>
        <v>1432.8830000000003</v>
      </c>
      <c r="K35" s="39"/>
      <c r="L35" s="39"/>
      <c r="M35" s="39"/>
      <c r="N35" s="39"/>
    </row>
    <row r="36" spans="1:14" s="6" customFormat="1" ht="13.15" x14ac:dyDescent="0.4">
      <c r="A36" s="3">
        <v>16</v>
      </c>
      <c r="B36" s="62">
        <v>12.982492899999997</v>
      </c>
      <c r="C36" s="62">
        <v>2.4455999999999996E-3</v>
      </c>
      <c r="D36" s="29">
        <v>390.86</v>
      </c>
      <c r="E36" s="29">
        <v>60.35</v>
      </c>
      <c r="F36" s="29">
        <v>132.07</v>
      </c>
      <c r="G36" s="29">
        <v>593.22</v>
      </c>
      <c r="H36" s="29">
        <v>1119.31</v>
      </c>
      <c r="I36" s="29">
        <v>0</v>
      </c>
      <c r="J36" s="29">
        <f>SUM(D36:G36)*J5</f>
        <v>117.65</v>
      </c>
      <c r="K36" s="39"/>
      <c r="L36" s="39"/>
      <c r="M36" s="39"/>
      <c r="N36" s="39"/>
    </row>
    <row r="37" spans="1:14" s="6" customFormat="1" ht="13.15" x14ac:dyDescent="0.4">
      <c r="A37" s="3">
        <v>17</v>
      </c>
      <c r="B37" s="62">
        <v>12.982492899999997</v>
      </c>
      <c r="C37" s="62">
        <v>2.4455999999999996E-3</v>
      </c>
      <c r="D37" s="29">
        <v>399.66</v>
      </c>
      <c r="E37" s="29">
        <v>61.7</v>
      </c>
      <c r="F37" s="29">
        <v>135.04</v>
      </c>
      <c r="G37" s="29">
        <v>632.04</v>
      </c>
      <c r="H37" s="29">
        <v>1136.0999999999999</v>
      </c>
      <c r="I37" s="29">
        <v>0</v>
      </c>
      <c r="J37" s="29">
        <f>SUM(D37:G37)*J5</f>
        <v>122.84400000000001</v>
      </c>
      <c r="K37" s="39"/>
      <c r="L37" s="39"/>
      <c r="M37" s="39"/>
      <c r="N37" s="39"/>
    </row>
    <row r="38" spans="1:14" s="6" customFormat="1" ht="13.15" x14ac:dyDescent="0.4">
      <c r="A38" s="3">
        <v>18</v>
      </c>
      <c r="B38" s="62">
        <v>12.982492899999997</v>
      </c>
      <c r="C38" s="62">
        <v>2.4455999999999996E-3</v>
      </c>
      <c r="D38" s="29">
        <v>408.65</v>
      </c>
      <c r="E38" s="29">
        <v>63.09</v>
      </c>
      <c r="F38" s="29">
        <v>138.08000000000001</v>
      </c>
      <c r="G38" s="29">
        <v>646.27</v>
      </c>
      <c r="H38" s="29">
        <v>1153.1400000000001</v>
      </c>
      <c r="I38" s="29">
        <v>0</v>
      </c>
      <c r="J38" s="29">
        <f>SUM(D38:G38)*J5</f>
        <v>125.60900000000002</v>
      </c>
      <c r="K38" s="39"/>
      <c r="L38" s="39"/>
      <c r="M38" s="39"/>
      <c r="N38" s="39"/>
    </row>
    <row r="39" spans="1:14" s="6" customFormat="1" ht="13.15" x14ac:dyDescent="0.4">
      <c r="A39" s="3">
        <v>19</v>
      </c>
      <c r="B39" s="62">
        <v>0</v>
      </c>
      <c r="C39" s="62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f>SUM(D39:G39)*J5</f>
        <v>0</v>
      </c>
      <c r="K39" s="39"/>
      <c r="L39" s="39"/>
      <c r="M39" s="39"/>
      <c r="N39" s="39"/>
    </row>
    <row r="40" spans="1:14" s="6" customFormat="1" ht="13.15" x14ac:dyDescent="0.4">
      <c r="A40" s="3">
        <v>20</v>
      </c>
      <c r="B40" s="62">
        <v>0</v>
      </c>
      <c r="C40" s="62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f>SUM(D40:G40)*J5</f>
        <v>0</v>
      </c>
      <c r="K40" s="39"/>
      <c r="L40" s="39"/>
      <c r="M40" s="39"/>
      <c r="N40" s="39"/>
    </row>
    <row r="41" spans="1:14" s="6" customFormat="1" ht="13.15" x14ac:dyDescent="0.4">
      <c r="A41" s="3">
        <v>21</v>
      </c>
      <c r="B41" s="62">
        <v>0</v>
      </c>
      <c r="C41" s="62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f>SUM(D41:G41)*J5</f>
        <v>0</v>
      </c>
      <c r="K41" s="39"/>
      <c r="L41" s="39"/>
      <c r="M41" s="39"/>
      <c r="N41" s="39"/>
    </row>
    <row r="42" spans="1:14" s="6" customFormat="1" ht="13.15" x14ac:dyDescent="0.4">
      <c r="A42" s="3">
        <v>22</v>
      </c>
      <c r="B42" s="62">
        <v>0</v>
      </c>
      <c r="C42" s="62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f>SUM(D42:G42)*J5</f>
        <v>0</v>
      </c>
      <c r="K42" s="39"/>
      <c r="L42" s="39"/>
      <c r="M42" s="39"/>
      <c r="N42" s="39"/>
    </row>
    <row r="43" spans="1:14" s="6" customFormat="1" ht="13.15" x14ac:dyDescent="0.4">
      <c r="A43" s="3">
        <v>23</v>
      </c>
      <c r="B43" s="62">
        <v>0</v>
      </c>
      <c r="C43" s="62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f>SUM(D43:G43)*J5</f>
        <v>0</v>
      </c>
      <c r="K43" s="39"/>
      <c r="L43" s="39"/>
      <c r="M43" s="39"/>
      <c r="N43" s="39"/>
    </row>
    <row r="44" spans="1:14" s="6" customFormat="1" ht="13.15" x14ac:dyDescent="0.4">
      <c r="A44" s="3">
        <v>24</v>
      </c>
      <c r="B44" s="62">
        <v>0</v>
      </c>
      <c r="C44" s="62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f>SUM(D44:G44)*J5</f>
        <v>0</v>
      </c>
      <c r="K44" s="39"/>
      <c r="L44" s="39"/>
      <c r="M44" s="39"/>
      <c r="N44" s="39"/>
    </row>
    <row r="45" spans="1:14" s="6" customFormat="1" ht="13.15" x14ac:dyDescent="0.4">
      <c r="A45" s="3">
        <v>25</v>
      </c>
      <c r="B45" s="62">
        <v>0</v>
      </c>
      <c r="C45" s="62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f>SUM(D45:G45)*J5</f>
        <v>0</v>
      </c>
      <c r="K45" s="39"/>
      <c r="L45" s="39"/>
      <c r="M45" s="39"/>
      <c r="N45" s="39"/>
    </row>
    <row r="46" spans="1:14" s="6" customFormat="1" ht="13.15" x14ac:dyDescent="0.4">
      <c r="A46" s="3">
        <v>26</v>
      </c>
      <c r="B46" s="62">
        <v>0</v>
      </c>
      <c r="C46" s="62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f>SUM(D46:G46)*J5</f>
        <v>0</v>
      </c>
      <c r="K46" s="39"/>
      <c r="L46" s="39"/>
      <c r="M46" s="39"/>
      <c r="N46" s="39"/>
    </row>
    <row r="47" spans="1:14" s="6" customFormat="1" ht="13.15" x14ac:dyDescent="0.4">
      <c r="A47" s="3">
        <v>27</v>
      </c>
      <c r="B47" s="62">
        <v>0</v>
      </c>
      <c r="C47" s="62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f>SUM(D47:G47)*J5</f>
        <v>0</v>
      </c>
      <c r="K47" s="39"/>
      <c r="L47" s="39"/>
      <c r="M47" s="39"/>
      <c r="N47" s="39"/>
    </row>
    <row r="48" spans="1:14" s="6" customFormat="1" ht="13.15" x14ac:dyDescent="0.4">
      <c r="A48" s="3">
        <v>28</v>
      </c>
      <c r="B48" s="62">
        <v>0</v>
      </c>
      <c r="C48" s="62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f>SUM(D48:G48)*J5</f>
        <v>0</v>
      </c>
      <c r="K48" s="39"/>
      <c r="L48" s="39"/>
      <c r="M48" s="39"/>
      <c r="N48" s="39"/>
    </row>
    <row r="49" spans="1:14" s="6" customFormat="1" ht="13.15" x14ac:dyDescent="0.4">
      <c r="A49" s="3">
        <v>29</v>
      </c>
      <c r="B49" s="62">
        <v>0</v>
      </c>
      <c r="C49" s="62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f>SUM(D49:G49)*J5</f>
        <v>0</v>
      </c>
      <c r="K49" s="39"/>
      <c r="L49" s="39"/>
      <c r="M49" s="39"/>
      <c r="N49" s="39"/>
    </row>
    <row r="50" spans="1:14" s="6" customFormat="1" ht="13.15" x14ac:dyDescent="0.4">
      <c r="A50" s="12">
        <v>30</v>
      </c>
      <c r="B50" s="63">
        <v>0</v>
      </c>
      <c r="C50" s="63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f>SUM(D50:G50)*J5</f>
        <v>0</v>
      </c>
      <c r="K50" s="39"/>
      <c r="L50" s="39"/>
      <c r="M50" s="39"/>
      <c r="N50" s="39"/>
    </row>
    <row r="51" spans="1:14" s="6" customFormat="1" ht="13.15" x14ac:dyDescent="0.4">
      <c r="A51" s="11" t="s">
        <v>34</v>
      </c>
      <c r="B51" s="62">
        <f>B21+NPV(J3,B22:B50)</f>
        <v>111647.75321551152</v>
      </c>
      <c r="C51" s="62">
        <f>C21+NPV(J3,C22:C50)</f>
        <v>17.128292695635068</v>
      </c>
      <c r="D51" s="29">
        <f>D21+NPV(J3,D22:D50)</f>
        <v>2146835.4107567244</v>
      </c>
      <c r="E51" s="29">
        <f>E21+NPV(J3,E22:E50)</f>
        <v>331459.16843522416</v>
      </c>
      <c r="F51" s="29">
        <f>F21+NPV(J3,F22:F50)</f>
        <v>725385.60506279429</v>
      </c>
      <c r="G51" s="29">
        <f>G21+NPV(J3,G22:G50)</f>
        <v>2873426.7324797283</v>
      </c>
      <c r="H51" s="29">
        <f>H21+NPV(J3,H22:H50)</f>
        <v>8489264.738820089</v>
      </c>
      <c r="I51" s="29">
        <f>I21+NPV(J3,I22:I50)</f>
        <v>0</v>
      </c>
      <c r="J51" s="29">
        <f>J21+NPV(J3,J22:J50)</f>
        <v>607710.69167344715</v>
      </c>
      <c r="K51" s="39"/>
      <c r="L51" s="39"/>
      <c r="M51" s="39"/>
      <c r="N51" s="39"/>
    </row>
    <row r="52" spans="1:14" s="6" customFormat="1" ht="13.15" x14ac:dyDescent="0.4">
      <c r="A52" s="11" t="s">
        <v>35</v>
      </c>
      <c r="B52" s="64">
        <f>B21+NPV(J4,B22:B50)</f>
        <v>135708.77416250855</v>
      </c>
      <c r="C52" s="64">
        <f>C21+NPV(J4,C22:C50)</f>
        <v>20.859393403282731</v>
      </c>
      <c r="D52" s="29">
        <f>D21+NPV(J4,D22:D50)</f>
        <v>2638198.1316090678</v>
      </c>
      <c r="E52" s="29">
        <f>E21+NPV(J4,E22:E50)</f>
        <v>407322.77391572291</v>
      </c>
      <c r="F52" s="29">
        <f>F21+NPV(J4,F22:F50)</f>
        <v>891410.18302365404</v>
      </c>
      <c r="G52" s="29">
        <f>G21+NPV(J4,G22:G50)</f>
        <v>3578737.9002920687</v>
      </c>
      <c r="H52" s="29">
        <f>H21+NPV(J4,H22:H50)</f>
        <v>10380189.202071209</v>
      </c>
      <c r="I52" s="29">
        <f>I21+NPV(J4,I22:I50)</f>
        <v>0</v>
      </c>
      <c r="J52" s="29">
        <f>J21+NPV(J4,J22:J50)</f>
        <v>751566.89888405148</v>
      </c>
      <c r="K52" s="39"/>
      <c r="L52" s="39"/>
      <c r="M52" s="39"/>
      <c r="N52" s="39"/>
    </row>
    <row r="53" spans="1:14" s="6" customFormat="1" ht="13.15" x14ac:dyDescent="0.4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1:14" s="6" customFormat="1" ht="13.15" x14ac:dyDescent="0.4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14" s="6" customFormat="1" ht="13.15" x14ac:dyDescent="0.4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s="6" customFormat="1" ht="13.15" x14ac:dyDescent="0.4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1:14" s="6" customFormat="1" ht="13.15" x14ac:dyDescent="0.4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s="6" customFormat="1" ht="13.15" x14ac:dyDescent="0.4">
      <c r="B58" s="39"/>
      <c r="C58" s="50"/>
      <c r="D58" s="50"/>
      <c r="E58" s="50"/>
      <c r="F58" s="50"/>
      <c r="G58" s="50"/>
      <c r="H58" s="50"/>
      <c r="I58" s="50"/>
      <c r="J58" s="39"/>
      <c r="K58" s="39"/>
      <c r="L58" s="39"/>
      <c r="M58" s="39"/>
      <c r="N58" s="39"/>
    </row>
    <row r="59" spans="1:14" s="6" customFormat="1" ht="13.15" x14ac:dyDescent="0.4">
      <c r="B59" s="39"/>
      <c r="C59" s="50"/>
      <c r="D59" s="50"/>
      <c r="E59" s="50"/>
      <c r="F59" s="50"/>
      <c r="G59" s="50"/>
      <c r="H59" s="50"/>
      <c r="I59" s="50"/>
      <c r="J59" s="39"/>
      <c r="K59" s="39"/>
      <c r="L59" s="39"/>
      <c r="M59" s="39"/>
      <c r="N59" s="39"/>
    </row>
    <row r="60" spans="1:14" s="6" customFormat="1" ht="13.15" x14ac:dyDescent="0.4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  <row r="61" spans="1:14" s="6" customFormat="1" ht="13.15" x14ac:dyDescent="0.4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</row>
    <row r="62" spans="1:14" s="6" customFormat="1" ht="13.15" x14ac:dyDescent="0.4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1:14" s="6" customFormat="1" ht="13.15" x14ac:dyDescent="0.4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1:14" s="6" customFormat="1" ht="13.15" x14ac:dyDescent="0.4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spans="2:14" s="6" customFormat="1" ht="13.15" x14ac:dyDescent="0.4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</row>
    <row r="66" spans="2:14" s="6" customFormat="1" ht="13.15" x14ac:dyDescent="0.4"/>
    <row r="67" spans="2:14" s="6" customFormat="1" ht="13.15" x14ac:dyDescent="0.4"/>
    <row r="68" spans="2:14" s="6" customFormat="1" ht="13.15" x14ac:dyDescent="0.4"/>
  </sheetData>
  <printOptions horizontalCentered="1"/>
  <pageMargins left="0.23622047244094491" right="0.23622047244094491" top="0.74803149606299213" bottom="0.74803149606299213" header="0.31496062992125984" footer="0.31496062992125984"/>
  <pageSetup scale="74" orientation="portrait" r:id="rId1"/>
  <headerFooter>
    <oddHeader>&amp;CMidAmerican Energy Company
Iowa Energy Efficiency&amp;R2021 Exhibit F
Detailed Cost Benefit Results
EEP-2018-0002</oddHeader>
    <oddFooter>&amp;L&amp;A&amp;CPage &amp;P of &amp;N&amp;R&amp;F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4953B-8ACC-4F8C-8548-EA22DD477108}">
  <sheetPr codeName="Sheet14">
    <pageSetUpPr fitToPage="1"/>
  </sheetPr>
  <dimension ref="A2:T68"/>
  <sheetViews>
    <sheetView view="pageLayout" zoomScale="90" zoomScaleNormal="100" zoomScalePageLayoutView="90" workbookViewId="0">
      <selection activeCell="A2" sqref="A2"/>
    </sheetView>
  </sheetViews>
  <sheetFormatPr defaultColWidth="9.1328125" defaultRowHeight="14.25" x14ac:dyDescent="0.45"/>
  <cols>
    <col min="1" max="1" customWidth="true" style="21" width="10.265625" collapsed="false"/>
    <col min="2" max="2" customWidth="true" style="21" width="14.3984375" collapsed="false"/>
    <col min="3" max="3" customWidth="true" style="21" width="14.265625" collapsed="false"/>
    <col min="4" max="6" customWidth="true" style="21" width="14.73046875" collapsed="false"/>
    <col min="7" max="7" customWidth="true" style="21" width="16.59765625" collapsed="false"/>
    <col min="8" max="9" customWidth="true" style="21" width="12.265625" collapsed="false"/>
    <col min="10" max="10" customWidth="true" style="21" width="13.0" collapsed="false"/>
    <col min="11" max="11" bestFit="true" customWidth="true" style="21" width="12.3984375" collapsed="false"/>
    <col min="12" max="12" customWidth="true" style="21" width="12.73046875" collapsed="false"/>
    <col min="13" max="13" bestFit="true" customWidth="true" style="21" width="23.1328125" collapsed="false"/>
    <col min="14" max="14" bestFit="true" customWidth="true" style="21" width="13.265625" collapsed="false"/>
    <col min="15" max="16" bestFit="true" customWidth="true" style="21" width="13.0" collapsed="false"/>
    <col min="17" max="17" bestFit="true" customWidth="true" style="21" width="12.73046875" collapsed="false"/>
    <col min="18" max="18" bestFit="true" customWidth="true" style="21" width="13.3984375" collapsed="false"/>
    <col min="19" max="16384" style="21" width="9.1328125" collapsed="false"/>
  </cols>
  <sheetData>
    <row r="2" spans="1:20" s="2" customFormat="1" ht="18" x14ac:dyDescent="0.55000000000000004">
      <c r="A2" s="1" t="s">
        <v>49</v>
      </c>
      <c r="B2" s="1"/>
      <c r="C2" s="1"/>
      <c r="D2" s="1"/>
      <c r="E2" s="1"/>
      <c r="F2" s="1"/>
      <c r="G2" s="1"/>
      <c r="H2" s="1"/>
      <c r="I2" s="1"/>
    </row>
    <row r="3" spans="1:20" s="2" customFormat="1" ht="18" x14ac:dyDescent="0.55000000000000004">
      <c r="A3" s="1" t="s">
        <v>58</v>
      </c>
      <c r="B3" s="31"/>
      <c r="C3" s="31"/>
      <c r="D3" s="31"/>
      <c r="E3" s="31"/>
      <c r="F3" s="31"/>
      <c r="G3" s="31"/>
      <c r="H3" s="31"/>
      <c r="I3" s="34" t="s">
        <v>36</v>
      </c>
      <c r="J3" s="35">
        <v>7.1300000000000002E-2</v>
      </c>
      <c r="K3" s="46"/>
      <c r="L3" s="46"/>
      <c r="M3" s="46"/>
      <c r="N3" s="46"/>
    </row>
    <row r="4" spans="1:20" s="6" customFormat="1" x14ac:dyDescent="0.45">
      <c r="A4" s="3"/>
      <c r="B4" s="36"/>
      <c r="C4" s="28"/>
      <c r="D4" s="36"/>
      <c r="E4" s="36"/>
      <c r="F4" s="36"/>
      <c r="G4" s="36"/>
      <c r="H4" s="36"/>
      <c r="I4" s="34" t="s">
        <v>37</v>
      </c>
      <c r="J4" s="35">
        <v>2.1999999999999999E-2</v>
      </c>
      <c r="K4" s="37"/>
      <c r="L4" s="37"/>
      <c r="M4" s="39"/>
      <c r="N4" s="39"/>
      <c r="O4" s="5"/>
      <c r="P4" s="5"/>
      <c r="Q4" s="5"/>
      <c r="R4" s="5"/>
    </row>
    <row r="5" spans="1:20" s="6" customFormat="1" x14ac:dyDescent="0.45">
      <c r="A5" s="3" t="s">
        <v>0</v>
      </c>
      <c r="B5" s="36"/>
      <c r="C5" s="29">
        <v>2279412.922525424</v>
      </c>
      <c r="D5" s="36"/>
      <c r="E5" s="36"/>
      <c r="F5" s="36"/>
      <c r="G5" s="36"/>
      <c r="H5" s="36"/>
      <c r="I5" s="34" t="s">
        <v>38</v>
      </c>
      <c r="J5" s="35">
        <v>0.1</v>
      </c>
      <c r="K5" s="37"/>
      <c r="L5" s="37"/>
      <c r="M5" s="39"/>
      <c r="N5" s="39"/>
      <c r="O5" s="5"/>
      <c r="P5" s="5"/>
      <c r="Q5" s="5"/>
      <c r="R5" s="5"/>
    </row>
    <row r="6" spans="1:20" s="6" customFormat="1" ht="13.15" x14ac:dyDescent="0.4">
      <c r="A6" s="3" t="s">
        <v>1</v>
      </c>
      <c r="B6" s="36"/>
      <c r="C6" s="29">
        <v>3598076.5200000056</v>
      </c>
      <c r="D6" s="36"/>
      <c r="E6" s="36"/>
      <c r="F6" s="36"/>
      <c r="G6" s="36"/>
      <c r="H6" s="36"/>
      <c r="I6" s="37"/>
      <c r="J6" s="37"/>
      <c r="K6" s="37"/>
      <c r="L6" s="37"/>
      <c r="M6" s="37"/>
      <c r="N6" s="47"/>
      <c r="O6" s="8"/>
      <c r="P6" s="8"/>
      <c r="Q6" s="8"/>
      <c r="R6" s="8"/>
    </row>
    <row r="7" spans="1:20" s="6" customFormat="1" ht="13.15" x14ac:dyDescent="0.4">
      <c r="A7" s="3" t="s">
        <v>2</v>
      </c>
      <c r="B7" s="36"/>
      <c r="C7" s="29">
        <v>3500722.6000000057</v>
      </c>
      <c r="D7" s="36"/>
      <c r="E7" s="36"/>
      <c r="F7" s="36"/>
      <c r="G7" s="36"/>
      <c r="H7" s="36"/>
      <c r="I7" s="37"/>
      <c r="J7" s="37"/>
      <c r="K7" s="37"/>
      <c r="L7" s="37"/>
      <c r="M7" s="37"/>
      <c r="N7" s="48"/>
      <c r="O7" s="9"/>
      <c r="P7" s="9"/>
      <c r="Q7" s="9"/>
      <c r="R7" s="9"/>
    </row>
    <row r="8" spans="1:20" s="6" customFormat="1" ht="13.15" x14ac:dyDescent="0.4">
      <c r="A8" s="3" t="s">
        <v>3</v>
      </c>
      <c r="B8" s="36"/>
      <c r="C8" s="29">
        <v>0</v>
      </c>
      <c r="D8" s="36"/>
      <c r="E8" s="36"/>
      <c r="F8" s="36"/>
      <c r="G8" s="36"/>
      <c r="H8" s="36"/>
      <c r="I8" s="37"/>
      <c r="J8" s="37"/>
      <c r="K8" s="37"/>
      <c r="L8" s="37"/>
      <c r="M8" s="37"/>
      <c r="N8" s="49"/>
      <c r="O8" s="10"/>
      <c r="P8" s="10"/>
      <c r="Q8" s="10"/>
      <c r="R8" s="10"/>
    </row>
    <row r="9" spans="1:20" s="6" customFormat="1" ht="13.15" x14ac:dyDescent="0.4">
      <c r="A9" s="3"/>
      <c r="B9" s="36"/>
      <c r="C9" s="38"/>
      <c r="D9" s="38" t="s">
        <v>4</v>
      </c>
      <c r="E9" s="38"/>
      <c r="F9" s="38" t="s">
        <v>5</v>
      </c>
      <c r="G9" s="38"/>
      <c r="H9" s="36"/>
      <c r="I9" s="36"/>
      <c r="J9" s="39"/>
      <c r="K9" s="39"/>
      <c r="L9" s="39"/>
      <c r="M9" s="39"/>
      <c r="N9" s="39"/>
    </row>
    <row r="10" spans="1:20" s="6" customFormat="1" ht="13.15" x14ac:dyDescent="0.4">
      <c r="A10" s="12" t="s">
        <v>6</v>
      </c>
      <c r="B10" s="40"/>
      <c r="C10" s="41" t="s">
        <v>7</v>
      </c>
      <c r="D10" s="41" t="s">
        <v>8</v>
      </c>
      <c r="E10" s="41" t="s">
        <v>9</v>
      </c>
      <c r="F10" s="41" t="s">
        <v>10</v>
      </c>
      <c r="G10" s="41" t="s">
        <v>11</v>
      </c>
      <c r="H10" s="36"/>
      <c r="I10" s="36"/>
      <c r="J10" s="39"/>
      <c r="K10" s="39"/>
      <c r="L10" s="39"/>
      <c r="M10" s="39"/>
      <c r="N10" s="39"/>
    </row>
    <row r="11" spans="1:20" s="6" customFormat="1" ht="13.15" x14ac:dyDescent="0.4">
      <c r="A11" s="3" t="s">
        <v>12</v>
      </c>
      <c r="B11" s="36"/>
      <c r="C11" s="28">
        <f>H51+I51+C7+C8</f>
        <v>16517475.012295786</v>
      </c>
      <c r="D11" s="28">
        <f>SUM(D51:G51)</f>
        <v>10509733.707271596</v>
      </c>
      <c r="E11" s="28">
        <f>SUM(D51:G51)</f>
        <v>10509733.707271596</v>
      </c>
      <c r="F11" s="28">
        <f>SUM(D51:G51)+I51+C8</f>
        <v>10509733.707271596</v>
      </c>
      <c r="G11" s="29">
        <f>SUM(D52:G52)+I52+J52</f>
        <v>16019217.589301152</v>
      </c>
      <c r="H11" s="43"/>
      <c r="I11" s="42"/>
      <c r="J11" s="39"/>
      <c r="K11" s="39"/>
      <c r="L11" s="39"/>
      <c r="M11" s="39"/>
      <c r="N11" s="39"/>
      <c r="O11" s="16"/>
      <c r="P11" s="16"/>
      <c r="Q11" s="16"/>
      <c r="R11" s="16"/>
      <c r="S11" s="16"/>
      <c r="T11" s="16"/>
    </row>
    <row r="12" spans="1:20" s="6" customFormat="1" ht="13.15" x14ac:dyDescent="0.4">
      <c r="A12" s="12" t="s">
        <v>13</v>
      </c>
      <c r="B12" s="40"/>
      <c r="C12" s="55">
        <f>C6</f>
        <v>3598076.5200000056</v>
      </c>
      <c r="D12" s="55">
        <f>H51+C5+C7</f>
        <v>18796887.934821211</v>
      </c>
      <c r="E12" s="55">
        <f>C5+C7</f>
        <v>5780135.5225254297</v>
      </c>
      <c r="F12" s="55">
        <f>C5+C6</f>
        <v>5877489.4425254297</v>
      </c>
      <c r="G12" s="55">
        <f>C5+C6</f>
        <v>5877489.4425254297</v>
      </c>
      <c r="H12" s="36"/>
      <c r="I12" s="42"/>
      <c r="J12" s="39"/>
      <c r="K12" s="39"/>
      <c r="L12" s="39"/>
      <c r="M12" s="39"/>
      <c r="N12" s="39"/>
      <c r="O12" s="16"/>
      <c r="P12" s="16"/>
      <c r="Q12" s="16"/>
      <c r="R12" s="16"/>
      <c r="S12" s="16"/>
      <c r="T12" s="16"/>
    </row>
    <row r="13" spans="1:20" s="6" customFormat="1" ht="13.15" x14ac:dyDescent="0.4">
      <c r="A13" s="3" t="s">
        <v>14</v>
      </c>
      <c r="B13" s="36"/>
      <c r="C13" s="28">
        <f>C11-C12</f>
        <v>12919398.492295781</v>
      </c>
      <c r="D13" s="28">
        <f>D11-D12</f>
        <v>-8287154.2275496144</v>
      </c>
      <c r="E13" s="28">
        <f>E11-E12</f>
        <v>4729598.1847461667</v>
      </c>
      <c r="F13" s="28">
        <f>F11-F12</f>
        <v>4632244.2647461668</v>
      </c>
      <c r="G13" s="28">
        <f>G11-G12</f>
        <v>10141728.146775723</v>
      </c>
      <c r="H13" s="36"/>
      <c r="I13" s="44"/>
      <c r="J13" s="39"/>
      <c r="K13" s="39"/>
      <c r="L13" s="39"/>
      <c r="M13" s="39"/>
      <c r="N13" s="39"/>
      <c r="O13" s="16"/>
      <c r="P13" s="16"/>
      <c r="Q13" s="16"/>
      <c r="R13" s="16"/>
      <c r="S13" s="16"/>
      <c r="T13" s="16"/>
    </row>
    <row r="14" spans="1:20" s="6" customFormat="1" ht="13.15" x14ac:dyDescent="0.4">
      <c r="A14" s="3" t="s">
        <v>15</v>
      </c>
      <c r="B14" s="36"/>
      <c r="C14" s="45">
        <f>IFERROR(C11/C12,0)</f>
        <v>4.5906402825184385</v>
      </c>
      <c r="D14" s="45">
        <f t="shared" ref="D14:G14" si="0">IFERROR(D11/D12,0)</f>
        <v>0.55912094298345671</v>
      </c>
      <c r="E14" s="45">
        <f t="shared" si="0"/>
        <v>1.818250396779578</v>
      </c>
      <c r="F14" s="45">
        <f t="shared" si="0"/>
        <v>1.7881331493733474</v>
      </c>
      <c r="G14" s="45">
        <f t="shared" si="0"/>
        <v>2.7255204362252399</v>
      </c>
      <c r="H14" s="36"/>
      <c r="I14" s="36"/>
      <c r="J14" s="39"/>
      <c r="K14" s="39"/>
      <c r="L14" s="39"/>
      <c r="M14" s="39"/>
      <c r="N14" s="39"/>
      <c r="O14" s="16"/>
      <c r="P14" s="16"/>
      <c r="Q14" s="16"/>
      <c r="R14" s="16"/>
      <c r="S14" s="16"/>
      <c r="T14" s="16"/>
    </row>
    <row r="15" spans="1:20" s="6" customFormat="1" ht="13.15" x14ac:dyDescent="0.4">
      <c r="A15" s="3" t="s">
        <v>16</v>
      </c>
      <c r="B15" s="36"/>
      <c r="C15" s="54">
        <f>IFERROR(C12/B51,"")</f>
        <v>20.254982362082046</v>
      </c>
      <c r="D15" s="54">
        <f>IFERROR(D12/B51,"")</f>
        <v>105.81504630752985</v>
      </c>
      <c r="E15" s="54">
        <f>IFERROR(E12/B51,"")</f>
        <v>32.538647360172398</v>
      </c>
      <c r="F15" s="54">
        <f>IFERROR(F12/B51,"")</f>
        <v>33.086690716537575</v>
      </c>
      <c r="G15" s="54">
        <f>IFERROR(G12/B51,"")</f>
        <v>33.086690716537575</v>
      </c>
      <c r="H15" s="36"/>
      <c r="I15" s="36"/>
      <c r="J15" s="39"/>
      <c r="K15" s="39"/>
      <c r="L15" s="39"/>
      <c r="M15" s="39"/>
      <c r="N15" s="39"/>
      <c r="O15" s="16"/>
      <c r="P15" s="16"/>
      <c r="Q15" s="16"/>
      <c r="R15" s="16"/>
      <c r="S15" s="16"/>
      <c r="T15" s="16"/>
    </row>
    <row r="16" spans="1:20" s="6" customFormat="1" ht="13.15" x14ac:dyDescent="0.4">
      <c r="A16" s="3"/>
      <c r="B16" s="36"/>
      <c r="C16" s="36"/>
      <c r="D16" s="36"/>
      <c r="E16" s="36"/>
      <c r="F16" s="36"/>
      <c r="G16" s="36"/>
      <c r="H16" s="36"/>
      <c r="I16" s="36"/>
      <c r="J16" s="39"/>
      <c r="K16" s="39"/>
      <c r="L16" s="39"/>
      <c r="M16" s="39"/>
      <c r="N16" s="39"/>
    </row>
    <row r="17" spans="1:14" s="6" customFormat="1" ht="13.15" x14ac:dyDescent="0.4">
      <c r="A17" s="3"/>
      <c r="B17" s="36"/>
      <c r="C17" s="36"/>
      <c r="D17" s="38" t="s">
        <v>17</v>
      </c>
      <c r="E17" s="38" t="s">
        <v>17</v>
      </c>
      <c r="F17" s="38" t="s">
        <v>17</v>
      </c>
      <c r="G17" s="38"/>
      <c r="H17" s="38"/>
      <c r="I17" s="38"/>
      <c r="J17" s="38"/>
      <c r="K17" s="39"/>
      <c r="L17" s="39"/>
      <c r="M17" s="39"/>
      <c r="N17" s="39"/>
    </row>
    <row r="18" spans="1:14" s="6" customFormat="1" ht="13.15" x14ac:dyDescent="0.4">
      <c r="A18" s="3"/>
      <c r="B18" s="38" t="s">
        <v>18</v>
      </c>
      <c r="C18" s="38" t="s">
        <v>18</v>
      </c>
      <c r="D18" s="38" t="s">
        <v>19</v>
      </c>
      <c r="E18" s="38" t="s">
        <v>20</v>
      </c>
      <c r="F18" s="38" t="s">
        <v>21</v>
      </c>
      <c r="G18" s="38" t="s">
        <v>17</v>
      </c>
      <c r="H18" s="38"/>
      <c r="I18" s="38"/>
      <c r="J18" s="38"/>
      <c r="K18" s="39"/>
      <c r="L18" s="39"/>
      <c r="M18" s="39"/>
      <c r="N18" s="39"/>
    </row>
    <row r="19" spans="1:14" s="6" customFormat="1" ht="13.15" x14ac:dyDescent="0.4">
      <c r="A19" s="3"/>
      <c r="B19" s="38" t="s">
        <v>22</v>
      </c>
      <c r="C19" s="38" t="s">
        <v>23</v>
      </c>
      <c r="D19" s="38" t="s">
        <v>24</v>
      </c>
      <c r="E19" s="38" t="s">
        <v>24</v>
      </c>
      <c r="F19" s="38" t="s">
        <v>24</v>
      </c>
      <c r="G19" s="38" t="s">
        <v>22</v>
      </c>
      <c r="H19" s="38" t="s">
        <v>25</v>
      </c>
      <c r="I19" s="38" t="s">
        <v>26</v>
      </c>
      <c r="J19" s="38"/>
      <c r="K19" s="39"/>
      <c r="L19" s="39"/>
      <c r="M19" s="39"/>
      <c r="N19" s="39"/>
    </row>
    <row r="20" spans="1:14" s="6" customFormat="1" ht="13.15" x14ac:dyDescent="0.4">
      <c r="A20" s="13" t="s">
        <v>27</v>
      </c>
      <c r="B20" s="66" t="s">
        <v>28</v>
      </c>
      <c r="C20" s="41" t="s">
        <v>29</v>
      </c>
      <c r="D20" s="41" t="s">
        <v>30</v>
      </c>
      <c r="E20" s="41" t="s">
        <v>30</v>
      </c>
      <c r="F20" s="41" t="s">
        <v>30</v>
      </c>
      <c r="G20" s="41" t="s">
        <v>30</v>
      </c>
      <c r="H20" s="41" t="s">
        <v>31</v>
      </c>
      <c r="I20" s="41" t="s">
        <v>32</v>
      </c>
      <c r="J20" s="41" t="s">
        <v>33</v>
      </c>
      <c r="K20" s="39"/>
      <c r="L20" s="39"/>
      <c r="M20" s="39"/>
      <c r="N20" s="39"/>
    </row>
    <row r="21" spans="1:14" s="6" customFormat="1" ht="13.15" x14ac:dyDescent="0.4">
      <c r="A21" s="3">
        <v>1</v>
      </c>
      <c r="B21" s="62">
        <v>18476.695814100003</v>
      </c>
      <c r="C21" s="62">
        <v>2.8679380999999999</v>
      </c>
      <c r="D21" s="29">
        <v>328290.83</v>
      </c>
      <c r="E21" s="29">
        <v>50686.22</v>
      </c>
      <c r="F21" s="29">
        <v>110924.86</v>
      </c>
      <c r="G21" s="29">
        <v>363904.55</v>
      </c>
      <c r="H21" s="29">
        <v>1241956.8700000001</v>
      </c>
      <c r="I21" s="29">
        <v>0</v>
      </c>
      <c r="J21" s="29">
        <f>SUM(D21:G21)*J5</f>
        <v>85380.646000000008</v>
      </c>
      <c r="K21" s="39"/>
      <c r="L21" s="39"/>
      <c r="M21" s="39"/>
      <c r="N21" s="39"/>
    </row>
    <row r="22" spans="1:14" s="6" customFormat="1" ht="13.15" x14ac:dyDescent="0.4">
      <c r="A22" s="3">
        <v>2</v>
      </c>
      <c r="B22" s="62">
        <v>18476.695814100003</v>
      </c>
      <c r="C22" s="62">
        <v>2.8679380999999999</v>
      </c>
      <c r="D22" s="29">
        <v>335677.34</v>
      </c>
      <c r="E22" s="29">
        <v>51826.69</v>
      </c>
      <c r="F22" s="29">
        <v>113420.68</v>
      </c>
      <c r="G22" s="29">
        <v>376916.39</v>
      </c>
      <c r="H22" s="29">
        <v>1260586.21</v>
      </c>
      <c r="I22" s="29">
        <v>0</v>
      </c>
      <c r="J22" s="29">
        <f>SUM(D22:G22)*J5</f>
        <v>87784.110000000015</v>
      </c>
      <c r="K22" s="39"/>
      <c r="L22" s="39"/>
      <c r="M22" s="39"/>
      <c r="N22" s="39"/>
    </row>
    <row r="23" spans="1:14" s="6" customFormat="1" ht="13.15" x14ac:dyDescent="0.4">
      <c r="A23" s="3">
        <v>3</v>
      </c>
      <c r="B23" s="62">
        <v>18476.695814100003</v>
      </c>
      <c r="C23" s="62">
        <v>2.8679380999999999</v>
      </c>
      <c r="D23" s="29">
        <v>343230.12</v>
      </c>
      <c r="E23" s="29">
        <v>52992.76</v>
      </c>
      <c r="F23" s="29">
        <v>115972.64</v>
      </c>
      <c r="G23" s="29">
        <v>391143.56</v>
      </c>
      <c r="H23" s="29">
        <v>1279495.02</v>
      </c>
      <c r="I23" s="29">
        <v>0</v>
      </c>
      <c r="J23" s="29">
        <f>SUM(D23:G23)*J5</f>
        <v>90333.90800000001</v>
      </c>
      <c r="K23" s="39"/>
      <c r="L23" s="39"/>
      <c r="M23" s="39"/>
      <c r="N23" s="39"/>
    </row>
    <row r="24" spans="1:14" s="6" customFormat="1" ht="13.15" x14ac:dyDescent="0.4">
      <c r="A24" s="3">
        <v>4</v>
      </c>
      <c r="B24" s="62">
        <v>18476.695814100003</v>
      </c>
      <c r="C24" s="62">
        <v>2.8679380999999999</v>
      </c>
      <c r="D24" s="29">
        <v>350952.8</v>
      </c>
      <c r="E24" s="29">
        <v>54185.11</v>
      </c>
      <c r="F24" s="29">
        <v>118582.03</v>
      </c>
      <c r="G24" s="29">
        <v>424893.66</v>
      </c>
      <c r="H24" s="29">
        <v>1298687.44</v>
      </c>
      <c r="I24" s="29">
        <v>0</v>
      </c>
      <c r="J24" s="29">
        <f>SUM(D24:G24)*J5</f>
        <v>94861.359999999986</v>
      </c>
      <c r="K24" s="39"/>
      <c r="L24" s="39"/>
      <c r="M24" s="39"/>
      <c r="N24" s="39"/>
    </row>
    <row r="25" spans="1:14" s="6" customFormat="1" ht="13.15" x14ac:dyDescent="0.4">
      <c r="A25" s="3">
        <v>5</v>
      </c>
      <c r="B25" s="62">
        <v>18476.695814100003</v>
      </c>
      <c r="C25" s="62">
        <v>2.8679380999999999</v>
      </c>
      <c r="D25" s="29">
        <v>358849.22</v>
      </c>
      <c r="E25" s="29">
        <v>55404.27</v>
      </c>
      <c r="F25" s="29">
        <v>121250.13</v>
      </c>
      <c r="G25" s="29">
        <v>483696.58</v>
      </c>
      <c r="H25" s="29">
        <v>1318167.74</v>
      </c>
      <c r="I25" s="29">
        <v>0</v>
      </c>
      <c r="J25" s="29">
        <f>SUM(D25:G25)*J5</f>
        <v>101920.02</v>
      </c>
      <c r="K25" s="39"/>
      <c r="L25" s="39"/>
      <c r="M25" s="39"/>
      <c r="N25" s="39"/>
    </row>
    <row r="26" spans="1:14" s="6" customFormat="1" ht="13.15" x14ac:dyDescent="0.4">
      <c r="A26" s="3">
        <v>6</v>
      </c>
      <c r="B26" s="62">
        <v>18476.695814100003</v>
      </c>
      <c r="C26" s="62">
        <v>2.8679380999999999</v>
      </c>
      <c r="D26" s="29">
        <v>366923.31</v>
      </c>
      <c r="E26" s="29">
        <v>56650.86</v>
      </c>
      <c r="F26" s="29">
        <v>123978.24000000001</v>
      </c>
      <c r="G26" s="29">
        <v>502725.63</v>
      </c>
      <c r="H26" s="29">
        <v>1337940.27</v>
      </c>
      <c r="I26" s="29">
        <v>0</v>
      </c>
      <c r="J26" s="29">
        <f>SUM(D26:G26)*J5</f>
        <v>105027.804</v>
      </c>
      <c r="K26" s="39"/>
      <c r="L26" s="39"/>
      <c r="M26" s="39"/>
      <c r="N26" s="39"/>
    </row>
    <row r="27" spans="1:14" s="6" customFormat="1" ht="13.15" x14ac:dyDescent="0.4">
      <c r="A27" s="3">
        <v>7</v>
      </c>
      <c r="B27" s="62">
        <v>18476.695814100003</v>
      </c>
      <c r="C27" s="62">
        <v>2.8679380999999999</v>
      </c>
      <c r="D27" s="29">
        <v>375179.1</v>
      </c>
      <c r="E27" s="29">
        <v>57925.5</v>
      </c>
      <c r="F27" s="29">
        <v>126767.76</v>
      </c>
      <c r="G27" s="29">
        <v>531219.43000000005</v>
      </c>
      <c r="H27" s="29">
        <v>1358009.35</v>
      </c>
      <c r="I27" s="29">
        <v>0</v>
      </c>
      <c r="J27" s="29">
        <f>SUM(D27:G27)*J5</f>
        <v>109109.179</v>
      </c>
      <c r="K27" s="39"/>
      <c r="L27" s="39"/>
      <c r="M27" s="39"/>
      <c r="N27" s="39"/>
    </row>
    <row r="28" spans="1:14" s="6" customFormat="1" ht="13.15" x14ac:dyDescent="0.4">
      <c r="A28" s="3">
        <v>8</v>
      </c>
      <c r="B28" s="62">
        <v>18476.695814100003</v>
      </c>
      <c r="C28" s="62">
        <v>2.8679380999999999</v>
      </c>
      <c r="D28" s="29">
        <v>383620.63</v>
      </c>
      <c r="E28" s="29">
        <v>59228.83</v>
      </c>
      <c r="F28" s="29">
        <v>129620.03</v>
      </c>
      <c r="G28" s="29">
        <v>552179.43999999994</v>
      </c>
      <c r="H28" s="29">
        <v>1378379.51</v>
      </c>
      <c r="I28" s="29">
        <v>0</v>
      </c>
      <c r="J28" s="29">
        <f>SUM(D28:G28)*J5</f>
        <v>112464.893</v>
      </c>
      <c r="K28" s="39"/>
      <c r="L28" s="39"/>
      <c r="M28" s="39"/>
      <c r="N28" s="39"/>
    </row>
    <row r="29" spans="1:14" s="6" customFormat="1" ht="13.15" x14ac:dyDescent="0.4">
      <c r="A29" s="3">
        <v>9</v>
      </c>
      <c r="B29" s="62">
        <v>18476.695814100003</v>
      </c>
      <c r="C29" s="62">
        <v>2.8679380999999999</v>
      </c>
      <c r="D29" s="29">
        <v>392252.09</v>
      </c>
      <c r="E29" s="29">
        <v>60561.49</v>
      </c>
      <c r="F29" s="29">
        <v>132536.48000000001</v>
      </c>
      <c r="G29" s="29">
        <v>577156.64</v>
      </c>
      <c r="H29" s="29">
        <v>1399055.21</v>
      </c>
      <c r="I29" s="29">
        <v>0</v>
      </c>
      <c r="J29" s="29">
        <f>SUM(D29:G29)*J5</f>
        <v>116250.67000000003</v>
      </c>
      <c r="K29" s="39"/>
      <c r="L29" s="39"/>
      <c r="M29" s="39"/>
      <c r="N29" s="39"/>
    </row>
    <row r="30" spans="1:14" s="6" customFormat="1" ht="13.15" x14ac:dyDescent="0.4">
      <c r="A30" s="3">
        <v>10</v>
      </c>
      <c r="B30" s="62">
        <v>18476.695814100003</v>
      </c>
      <c r="C30" s="62">
        <v>2.8679380999999999</v>
      </c>
      <c r="D30" s="29">
        <v>401077.77</v>
      </c>
      <c r="E30" s="29">
        <v>61924.13</v>
      </c>
      <c r="F30" s="29">
        <v>135518.57999999999</v>
      </c>
      <c r="G30" s="29">
        <v>617707.66</v>
      </c>
      <c r="H30" s="29">
        <v>1420041.02</v>
      </c>
      <c r="I30" s="29">
        <v>0</v>
      </c>
      <c r="J30" s="29">
        <f>SUM(D30:G30)*J5</f>
        <v>121622.81400000001</v>
      </c>
      <c r="K30" s="39"/>
      <c r="L30" s="39"/>
      <c r="M30" s="39"/>
      <c r="N30" s="39"/>
    </row>
    <row r="31" spans="1:14" s="6" customFormat="1" ht="13.15" x14ac:dyDescent="0.4">
      <c r="A31" s="3">
        <v>11</v>
      </c>
      <c r="B31" s="62">
        <v>17943.239917700001</v>
      </c>
      <c r="C31" s="62">
        <v>2.7796216999999999</v>
      </c>
      <c r="D31" s="29">
        <v>397473.18</v>
      </c>
      <c r="E31" s="29">
        <v>61367.59</v>
      </c>
      <c r="F31" s="29">
        <v>134300.63</v>
      </c>
      <c r="G31" s="29">
        <v>640078.47</v>
      </c>
      <c r="H31" s="29">
        <v>1397043.73</v>
      </c>
      <c r="I31" s="29">
        <v>0</v>
      </c>
      <c r="J31" s="29">
        <f>SUM(D31:G31)*J5</f>
        <v>123321.98700000002</v>
      </c>
      <c r="K31" s="39"/>
      <c r="L31" s="39"/>
      <c r="M31" s="39"/>
      <c r="N31" s="39"/>
    </row>
    <row r="32" spans="1:14" s="6" customFormat="1" ht="13.15" x14ac:dyDescent="0.4">
      <c r="A32" s="3">
        <v>12</v>
      </c>
      <c r="B32" s="62">
        <v>17943.239917700001</v>
      </c>
      <c r="C32" s="62">
        <v>2.7796216999999999</v>
      </c>
      <c r="D32" s="29">
        <v>406416.33</v>
      </c>
      <c r="E32" s="29">
        <v>62748.37</v>
      </c>
      <c r="F32" s="29">
        <v>137322.38</v>
      </c>
      <c r="G32" s="29">
        <v>667793.13</v>
      </c>
      <c r="H32" s="29">
        <v>1417999.39</v>
      </c>
      <c r="I32" s="29">
        <v>0</v>
      </c>
      <c r="J32" s="29">
        <f>SUM(D32:G32)*J5</f>
        <v>127428.02100000001</v>
      </c>
      <c r="K32" s="39"/>
      <c r="L32" s="39"/>
      <c r="M32" s="39"/>
      <c r="N32" s="39"/>
    </row>
    <row r="33" spans="1:14" s="6" customFormat="1" ht="13.15" x14ac:dyDescent="0.4">
      <c r="A33" s="3">
        <v>13</v>
      </c>
      <c r="B33" s="62">
        <v>17943.239917700001</v>
      </c>
      <c r="C33" s="62">
        <v>2.7796216999999999</v>
      </c>
      <c r="D33" s="29">
        <v>415560.69</v>
      </c>
      <c r="E33" s="29">
        <v>64160.21</v>
      </c>
      <c r="F33" s="29">
        <v>140412.14000000001</v>
      </c>
      <c r="G33" s="29">
        <v>789937.39</v>
      </c>
      <c r="H33" s="29">
        <v>1439269.36</v>
      </c>
      <c r="I33" s="29">
        <v>0</v>
      </c>
      <c r="J33" s="29">
        <f>SUM(D33:G33)*J5</f>
        <v>141007.04300000003</v>
      </c>
      <c r="K33" s="39"/>
      <c r="L33" s="39"/>
      <c r="M33" s="39"/>
      <c r="N33" s="39"/>
    </row>
    <row r="34" spans="1:14" s="6" customFormat="1" ht="13.15" x14ac:dyDescent="0.4">
      <c r="A34" s="3">
        <v>14</v>
      </c>
      <c r="B34" s="62">
        <v>17943.239917700001</v>
      </c>
      <c r="C34" s="62">
        <v>2.7796216999999999</v>
      </c>
      <c r="D34" s="29">
        <v>424910.81</v>
      </c>
      <c r="E34" s="29">
        <v>65603.81</v>
      </c>
      <c r="F34" s="29">
        <v>143571.42000000001</v>
      </c>
      <c r="G34" s="29">
        <v>828149.84</v>
      </c>
      <c r="H34" s="29">
        <v>1460858.39</v>
      </c>
      <c r="I34" s="29">
        <v>0</v>
      </c>
      <c r="J34" s="29">
        <f>SUM(D34:G34)*J5</f>
        <v>146223.58799999999</v>
      </c>
      <c r="K34" s="39"/>
      <c r="L34" s="39"/>
      <c r="M34" s="39"/>
      <c r="N34" s="39"/>
    </row>
    <row r="35" spans="1:14" s="6" customFormat="1" ht="13.15" x14ac:dyDescent="0.4">
      <c r="A35" s="3">
        <v>15</v>
      </c>
      <c r="B35" s="62">
        <v>17943.239917700001</v>
      </c>
      <c r="C35" s="62">
        <v>2.7796216999999999</v>
      </c>
      <c r="D35" s="29">
        <v>434471.29</v>
      </c>
      <c r="E35" s="29">
        <v>67079.88</v>
      </c>
      <c r="F35" s="29">
        <v>146801.75</v>
      </c>
      <c r="G35" s="29">
        <v>894261.46</v>
      </c>
      <c r="H35" s="29">
        <v>1482771.28</v>
      </c>
      <c r="I35" s="29">
        <v>0</v>
      </c>
      <c r="J35" s="29">
        <f>SUM(D35:G35)*J5</f>
        <v>154261.43799999999</v>
      </c>
      <c r="K35" s="39"/>
      <c r="L35" s="39"/>
      <c r="M35" s="39"/>
      <c r="N35" s="39"/>
    </row>
    <row r="36" spans="1:14" s="6" customFormat="1" ht="13.15" x14ac:dyDescent="0.4">
      <c r="A36" s="3">
        <v>16</v>
      </c>
      <c r="B36" s="62">
        <v>0</v>
      </c>
      <c r="C36" s="62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f>SUM(D36:G36)*J5</f>
        <v>0</v>
      </c>
      <c r="K36" s="39"/>
      <c r="L36" s="39"/>
      <c r="M36" s="39"/>
      <c r="N36" s="39"/>
    </row>
    <row r="37" spans="1:14" s="6" customFormat="1" ht="13.15" x14ac:dyDescent="0.4">
      <c r="A37" s="3">
        <v>17</v>
      </c>
      <c r="B37" s="62">
        <v>0</v>
      </c>
      <c r="C37" s="62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f>SUM(D37:G37)*J5</f>
        <v>0</v>
      </c>
      <c r="K37" s="39"/>
      <c r="L37" s="39"/>
      <c r="M37" s="39"/>
      <c r="N37" s="39"/>
    </row>
    <row r="38" spans="1:14" s="6" customFormat="1" ht="13.15" x14ac:dyDescent="0.4">
      <c r="A38" s="3">
        <v>18</v>
      </c>
      <c r="B38" s="62">
        <v>0</v>
      </c>
      <c r="C38" s="62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f>SUM(D38:G38)*J5</f>
        <v>0</v>
      </c>
      <c r="K38" s="39"/>
      <c r="L38" s="39"/>
      <c r="M38" s="39"/>
      <c r="N38" s="39"/>
    </row>
    <row r="39" spans="1:14" s="6" customFormat="1" ht="13.15" x14ac:dyDescent="0.4">
      <c r="A39" s="3">
        <v>19</v>
      </c>
      <c r="B39" s="62">
        <v>0</v>
      </c>
      <c r="C39" s="62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f>SUM(D39:G39)*J5</f>
        <v>0</v>
      </c>
      <c r="K39" s="39"/>
      <c r="L39" s="39"/>
      <c r="M39" s="39"/>
      <c r="N39" s="39"/>
    </row>
    <row r="40" spans="1:14" s="6" customFormat="1" ht="13.15" x14ac:dyDescent="0.4">
      <c r="A40" s="3">
        <v>20</v>
      </c>
      <c r="B40" s="62">
        <v>0</v>
      </c>
      <c r="C40" s="62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f>SUM(D40:G40)*J5</f>
        <v>0</v>
      </c>
      <c r="K40" s="39"/>
      <c r="L40" s="39"/>
      <c r="M40" s="39"/>
      <c r="N40" s="39"/>
    </row>
    <row r="41" spans="1:14" s="6" customFormat="1" ht="13.15" x14ac:dyDescent="0.4">
      <c r="A41" s="3">
        <v>21</v>
      </c>
      <c r="B41" s="62">
        <v>0</v>
      </c>
      <c r="C41" s="62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f>SUM(D41:G41)*J5</f>
        <v>0</v>
      </c>
      <c r="K41" s="39"/>
      <c r="L41" s="39"/>
      <c r="M41" s="39"/>
      <c r="N41" s="39"/>
    </row>
    <row r="42" spans="1:14" s="6" customFormat="1" ht="13.15" x14ac:dyDescent="0.4">
      <c r="A42" s="3">
        <v>22</v>
      </c>
      <c r="B42" s="62">
        <v>0</v>
      </c>
      <c r="C42" s="62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f>SUM(D42:G42)*J5</f>
        <v>0</v>
      </c>
      <c r="K42" s="39"/>
      <c r="L42" s="39"/>
      <c r="M42" s="39"/>
      <c r="N42" s="39"/>
    </row>
    <row r="43" spans="1:14" s="6" customFormat="1" ht="13.15" x14ac:dyDescent="0.4">
      <c r="A43" s="3">
        <v>23</v>
      </c>
      <c r="B43" s="62">
        <v>0</v>
      </c>
      <c r="C43" s="62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f>SUM(D43:G43)*J5</f>
        <v>0</v>
      </c>
      <c r="K43" s="39"/>
      <c r="L43" s="39"/>
      <c r="M43" s="39"/>
      <c r="N43" s="39"/>
    </row>
    <row r="44" spans="1:14" s="6" customFormat="1" ht="13.15" x14ac:dyDescent="0.4">
      <c r="A44" s="3">
        <v>24</v>
      </c>
      <c r="B44" s="62">
        <v>0</v>
      </c>
      <c r="C44" s="62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f>SUM(D44:G44)*J5</f>
        <v>0</v>
      </c>
      <c r="K44" s="39"/>
      <c r="L44" s="39"/>
      <c r="M44" s="39"/>
      <c r="N44" s="39"/>
    </row>
    <row r="45" spans="1:14" s="6" customFormat="1" ht="13.15" x14ac:dyDescent="0.4">
      <c r="A45" s="3">
        <v>25</v>
      </c>
      <c r="B45" s="62">
        <v>0</v>
      </c>
      <c r="C45" s="62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f>SUM(D45:G45)*J5</f>
        <v>0</v>
      </c>
      <c r="K45" s="39"/>
      <c r="L45" s="39"/>
      <c r="M45" s="39"/>
      <c r="N45" s="39"/>
    </row>
    <row r="46" spans="1:14" s="6" customFormat="1" ht="13.15" x14ac:dyDescent="0.4">
      <c r="A46" s="3">
        <v>26</v>
      </c>
      <c r="B46" s="62">
        <v>0</v>
      </c>
      <c r="C46" s="62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f>SUM(D46:G46)*J5</f>
        <v>0</v>
      </c>
      <c r="K46" s="39"/>
      <c r="L46" s="39"/>
      <c r="M46" s="39"/>
      <c r="N46" s="39"/>
    </row>
    <row r="47" spans="1:14" s="6" customFormat="1" ht="13.15" x14ac:dyDescent="0.4">
      <c r="A47" s="3">
        <v>27</v>
      </c>
      <c r="B47" s="62">
        <v>0</v>
      </c>
      <c r="C47" s="62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f>SUM(D47:G47)*J5</f>
        <v>0</v>
      </c>
      <c r="K47" s="39"/>
      <c r="L47" s="39"/>
      <c r="M47" s="39"/>
      <c r="N47" s="39"/>
    </row>
    <row r="48" spans="1:14" s="6" customFormat="1" ht="13.15" x14ac:dyDescent="0.4">
      <c r="A48" s="3">
        <v>28</v>
      </c>
      <c r="B48" s="62">
        <v>0</v>
      </c>
      <c r="C48" s="62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f>SUM(D48:G48)*J5</f>
        <v>0</v>
      </c>
      <c r="K48" s="39"/>
      <c r="L48" s="39"/>
      <c r="M48" s="39"/>
      <c r="N48" s="39"/>
    </row>
    <row r="49" spans="1:14" s="6" customFormat="1" ht="13.15" x14ac:dyDescent="0.4">
      <c r="A49" s="3">
        <v>29</v>
      </c>
      <c r="B49" s="62">
        <v>0</v>
      </c>
      <c r="C49" s="62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f>SUM(D49:G49)*J5</f>
        <v>0</v>
      </c>
      <c r="K49" s="39"/>
      <c r="L49" s="39"/>
      <c r="M49" s="39"/>
      <c r="N49" s="39"/>
    </row>
    <row r="50" spans="1:14" s="6" customFormat="1" ht="13.15" x14ac:dyDescent="0.4">
      <c r="A50" s="12">
        <v>30</v>
      </c>
      <c r="B50" s="63">
        <v>0</v>
      </c>
      <c r="C50" s="63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f>SUM(D50:G50)*J5</f>
        <v>0</v>
      </c>
      <c r="K50" s="39"/>
      <c r="L50" s="39"/>
      <c r="M50" s="39"/>
      <c r="N50" s="39"/>
    </row>
    <row r="51" spans="1:14" s="6" customFormat="1" ht="13.15" x14ac:dyDescent="0.4">
      <c r="A51" s="11" t="s">
        <v>34</v>
      </c>
      <c r="B51" s="62">
        <f>B21+NPV(J3,B22:B50)</f>
        <v>177639.08433392251</v>
      </c>
      <c r="C51" s="62">
        <f>C21+NPV(J3,C22:C50)</f>
        <v>27.560876871338554</v>
      </c>
      <c r="D51" s="29">
        <f>D21+NPV(J3,D22:D50)</f>
        <v>3596735.7506092065</v>
      </c>
      <c r="E51" s="29">
        <f>E21+NPV(J3,E22:E50)</f>
        <v>555315.47670270025</v>
      </c>
      <c r="F51" s="29">
        <f>F21+NPV(J3,F22:F50)</f>
        <v>1215286.6142144676</v>
      </c>
      <c r="G51" s="29">
        <f>G21+NPV(J3,G22:G50)</f>
        <v>5142395.8657452222</v>
      </c>
      <c r="H51" s="29">
        <f>H21+NPV(J3,H22:H50)</f>
        <v>13016752.412295781</v>
      </c>
      <c r="I51" s="29">
        <f>I21+NPV(J3,I22:I50)</f>
        <v>0</v>
      </c>
      <c r="J51" s="29">
        <f>J21+NPV(J3,J22:J50)</f>
        <v>1050973.3707271598</v>
      </c>
      <c r="K51" s="39"/>
      <c r="L51" s="39"/>
      <c r="M51" s="39"/>
      <c r="N51" s="39"/>
    </row>
    <row r="52" spans="1:14" s="6" customFormat="1" ht="13.15" x14ac:dyDescent="0.4">
      <c r="A52" s="11" t="s">
        <v>35</v>
      </c>
      <c r="B52" s="64">
        <f>B21+NPV(J4,B22:B50)</f>
        <v>236988.36311990337</v>
      </c>
      <c r="C52" s="64">
        <f>C21+NPV(J4,C22:C50)</f>
        <v>36.763903152545439</v>
      </c>
      <c r="D52" s="29">
        <f>D21+NPV(J4,D22:D50)</f>
        <v>4890417.2220973214</v>
      </c>
      <c r="E52" s="29">
        <f>E21+NPV(J4,E22:E50)</f>
        <v>755052.51794494397</v>
      </c>
      <c r="F52" s="29">
        <f>F21+NPV(J4,F22:F50)</f>
        <v>1652403.4633818255</v>
      </c>
      <c r="G52" s="29">
        <f>G21+NPV(J4,G22:G50)</f>
        <v>7265051.8777587749</v>
      </c>
      <c r="H52" s="29">
        <f>H21+NPV(J4,H22:H50)</f>
        <v>17586388.38674967</v>
      </c>
      <c r="I52" s="29">
        <f>I21+NPV(J4,I22:I50)</f>
        <v>0</v>
      </c>
      <c r="J52" s="29">
        <f>J21+NPV(J4,J22:J50)</f>
        <v>1456292.5081182865</v>
      </c>
      <c r="K52" s="39"/>
      <c r="L52" s="39"/>
      <c r="M52" s="39"/>
      <c r="N52" s="39"/>
    </row>
    <row r="53" spans="1:14" s="6" customFormat="1" ht="13.15" x14ac:dyDescent="0.4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1:14" s="6" customFormat="1" ht="13.15" x14ac:dyDescent="0.4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14" s="6" customFormat="1" ht="13.15" x14ac:dyDescent="0.4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s="6" customFormat="1" ht="13.15" x14ac:dyDescent="0.4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1:14" s="6" customFormat="1" ht="13.15" x14ac:dyDescent="0.4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s="6" customFormat="1" ht="13.15" x14ac:dyDescent="0.4">
      <c r="B58" s="39"/>
      <c r="C58" s="50"/>
      <c r="D58" s="50"/>
      <c r="E58" s="50"/>
      <c r="F58" s="50"/>
      <c r="G58" s="50"/>
      <c r="H58" s="50"/>
      <c r="I58" s="50"/>
      <c r="J58" s="39"/>
      <c r="K58" s="39"/>
      <c r="L58" s="39"/>
      <c r="M58" s="39"/>
      <c r="N58" s="39"/>
    </row>
    <row r="59" spans="1:14" s="6" customFormat="1" ht="13.15" x14ac:dyDescent="0.4">
      <c r="B59" s="39"/>
      <c r="C59" s="50"/>
      <c r="D59" s="50"/>
      <c r="E59" s="50"/>
      <c r="F59" s="50"/>
      <c r="G59" s="50"/>
      <c r="H59" s="50"/>
      <c r="I59" s="50"/>
      <c r="J59" s="39"/>
      <c r="K59" s="39"/>
      <c r="L59" s="39"/>
      <c r="M59" s="39"/>
      <c r="N59" s="39"/>
    </row>
    <row r="60" spans="1:14" s="6" customFormat="1" ht="13.15" x14ac:dyDescent="0.4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  <row r="61" spans="1:14" s="6" customFormat="1" ht="13.15" x14ac:dyDescent="0.4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</row>
    <row r="62" spans="1:14" s="6" customFormat="1" ht="13.15" x14ac:dyDescent="0.4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1:14" s="6" customFormat="1" ht="13.15" x14ac:dyDescent="0.4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1:14" s="6" customFormat="1" ht="13.15" x14ac:dyDescent="0.4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spans="2:14" s="6" customFormat="1" ht="13.15" x14ac:dyDescent="0.4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</row>
    <row r="66" spans="2:14" s="6" customFormat="1" ht="13.15" x14ac:dyDescent="0.4"/>
    <row r="67" spans="2:14" s="6" customFormat="1" ht="13.15" x14ac:dyDescent="0.4"/>
    <row r="68" spans="2:14" s="6" customFormat="1" ht="13.15" x14ac:dyDescent="0.4"/>
  </sheetData>
  <printOptions horizontalCentered="1"/>
  <pageMargins left="0.23622047244094491" right="0.23622047244094491" top="0.74803149606299213" bottom="0.74803149606299213" header="0.31496062992125984" footer="0.31496062992125984"/>
  <pageSetup scale="74" orientation="portrait" r:id="rId1"/>
  <headerFooter>
    <oddHeader>&amp;CMidAmerican Energy Company
Iowa Energy Efficiency&amp;R2021 Exhibit F
Detailed Cost Benefit Results
EEP-2018-0002</oddHeader>
    <oddFooter>&amp;L&amp;A&amp;CPage &amp;P of &amp;N&amp;R&amp;F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C33DA-1E97-4DC7-A8D6-06887B214C8E}">
  <sheetPr codeName="Sheet15">
    <pageSetUpPr fitToPage="1"/>
  </sheetPr>
  <dimension ref="A2:T68"/>
  <sheetViews>
    <sheetView view="pageLayout" zoomScale="90" zoomScaleNormal="100" zoomScalePageLayoutView="90" workbookViewId="0">
      <selection activeCell="A2" sqref="A2"/>
    </sheetView>
  </sheetViews>
  <sheetFormatPr defaultColWidth="9.1328125" defaultRowHeight="14.25" x14ac:dyDescent="0.45"/>
  <cols>
    <col min="1" max="1" customWidth="true" style="21" width="10.265625" collapsed="false"/>
    <col min="2" max="2" customWidth="true" style="21" width="14.3984375" collapsed="false"/>
    <col min="3" max="3" customWidth="true" style="21" width="14.265625" collapsed="false"/>
    <col min="4" max="6" customWidth="true" style="21" width="14.73046875" collapsed="false"/>
    <col min="7" max="7" customWidth="true" style="21" width="16.59765625" collapsed="false"/>
    <col min="8" max="9" customWidth="true" style="21" width="12.265625" collapsed="false"/>
    <col min="10" max="10" customWidth="true" style="21" width="13.0" collapsed="false"/>
    <col min="11" max="11" bestFit="true" customWidth="true" style="21" width="12.3984375" collapsed="false"/>
    <col min="12" max="12" customWidth="true" style="21" width="12.73046875" collapsed="false"/>
    <col min="13" max="13" bestFit="true" customWidth="true" style="21" width="23.1328125" collapsed="false"/>
    <col min="14" max="14" bestFit="true" customWidth="true" style="21" width="13.265625" collapsed="false"/>
    <col min="15" max="16" bestFit="true" customWidth="true" style="21" width="13.0" collapsed="false"/>
    <col min="17" max="17" bestFit="true" customWidth="true" style="21" width="12.73046875" collapsed="false"/>
    <col min="18" max="18" bestFit="true" customWidth="true" style="21" width="13.3984375" collapsed="false"/>
    <col min="19" max="16384" style="21" width="9.1328125" collapsed="false"/>
  </cols>
  <sheetData>
    <row r="2" spans="1:20" s="2" customFormat="1" ht="18" x14ac:dyDescent="0.55000000000000004">
      <c r="A2" s="1" t="s">
        <v>49</v>
      </c>
      <c r="B2" s="1"/>
      <c r="C2" s="1"/>
      <c r="D2" s="1"/>
      <c r="E2" s="1"/>
      <c r="F2" s="1"/>
      <c r="G2" s="1"/>
      <c r="H2" s="1"/>
      <c r="I2" s="1"/>
    </row>
    <row r="3" spans="1:20" s="2" customFormat="1" ht="18" x14ac:dyDescent="0.55000000000000004">
      <c r="A3" s="1" t="s">
        <v>59</v>
      </c>
      <c r="B3" s="31"/>
      <c r="C3" s="31"/>
      <c r="D3" s="31"/>
      <c r="E3" s="31"/>
      <c r="F3" s="31"/>
      <c r="G3" s="31"/>
      <c r="H3" s="31"/>
      <c r="I3" s="34" t="s">
        <v>36</v>
      </c>
      <c r="J3" s="35">
        <v>7.1300000000000002E-2</v>
      </c>
      <c r="K3" s="46"/>
      <c r="L3" s="46"/>
      <c r="M3" s="46"/>
      <c r="N3" s="46"/>
    </row>
    <row r="4" spans="1:20" s="6" customFormat="1" x14ac:dyDescent="0.45">
      <c r="A4" s="3"/>
      <c r="B4" s="36"/>
      <c r="C4" s="28"/>
      <c r="D4" s="36"/>
      <c r="E4" s="36"/>
      <c r="F4" s="36"/>
      <c r="G4" s="36"/>
      <c r="H4" s="36"/>
      <c r="I4" s="34" t="s">
        <v>37</v>
      </c>
      <c r="J4" s="35">
        <v>2.1999999999999999E-2</v>
      </c>
      <c r="K4" s="37"/>
      <c r="L4" s="37"/>
      <c r="M4" s="39"/>
      <c r="N4" s="39"/>
      <c r="O4" s="5"/>
      <c r="P4" s="5"/>
      <c r="Q4" s="5"/>
      <c r="R4" s="5"/>
    </row>
    <row r="5" spans="1:20" s="6" customFormat="1" x14ac:dyDescent="0.45">
      <c r="A5" s="3" t="s">
        <v>0</v>
      </c>
      <c r="B5" s="36"/>
      <c r="C5" s="29">
        <v>243189.61008002609</v>
      </c>
      <c r="D5" s="36"/>
      <c r="E5" s="36"/>
      <c r="F5" s="36"/>
      <c r="G5" s="36"/>
      <c r="H5" s="36"/>
      <c r="I5" s="34" t="s">
        <v>38</v>
      </c>
      <c r="J5" s="35">
        <v>0.1</v>
      </c>
      <c r="K5" s="37"/>
      <c r="L5" s="37"/>
      <c r="M5" s="39"/>
      <c r="N5" s="39"/>
      <c r="O5" s="5"/>
      <c r="P5" s="5"/>
      <c r="Q5" s="5"/>
      <c r="R5" s="5"/>
    </row>
    <row r="6" spans="1:20" s="6" customFormat="1" ht="13.15" x14ac:dyDescent="0.4">
      <c r="A6" s="3" t="s">
        <v>1</v>
      </c>
      <c r="B6" s="36"/>
      <c r="C6" s="29">
        <v>5123856.75</v>
      </c>
      <c r="D6" s="36"/>
      <c r="E6" s="36"/>
      <c r="F6" s="36"/>
      <c r="G6" s="36"/>
      <c r="H6" s="36"/>
      <c r="I6" s="37"/>
      <c r="J6" s="37"/>
      <c r="K6" s="37"/>
      <c r="L6" s="37"/>
      <c r="M6" s="37"/>
      <c r="N6" s="47"/>
      <c r="O6" s="8"/>
      <c r="P6" s="8"/>
      <c r="Q6" s="8"/>
      <c r="R6" s="8"/>
    </row>
    <row r="7" spans="1:20" s="6" customFormat="1" ht="13.15" x14ac:dyDescent="0.4">
      <c r="A7" s="3" t="s">
        <v>2</v>
      </c>
      <c r="B7" s="36"/>
      <c r="C7" s="29">
        <v>5123856.75</v>
      </c>
      <c r="D7" s="36"/>
      <c r="E7" s="36"/>
      <c r="F7" s="36"/>
      <c r="G7" s="36"/>
      <c r="H7" s="36"/>
      <c r="I7" s="37"/>
      <c r="J7" s="37"/>
      <c r="K7" s="37"/>
      <c r="L7" s="37"/>
      <c r="M7" s="37"/>
      <c r="N7" s="48"/>
      <c r="O7" s="9"/>
      <c r="P7" s="9"/>
      <c r="Q7" s="9"/>
      <c r="R7" s="9"/>
    </row>
    <row r="8" spans="1:20" s="6" customFormat="1" ht="13.15" x14ac:dyDescent="0.4">
      <c r="A8" s="3" t="s">
        <v>3</v>
      </c>
      <c r="B8" s="36"/>
      <c r="C8" s="29">
        <v>0</v>
      </c>
      <c r="D8" s="36"/>
      <c r="E8" s="36"/>
      <c r="F8" s="36"/>
      <c r="G8" s="36"/>
      <c r="H8" s="36"/>
      <c r="I8" s="37"/>
      <c r="J8" s="37"/>
      <c r="K8" s="37"/>
      <c r="L8" s="37"/>
      <c r="M8" s="37"/>
      <c r="N8" s="49"/>
      <c r="O8" s="10"/>
      <c r="P8" s="10"/>
      <c r="Q8" s="10"/>
      <c r="R8" s="10"/>
    </row>
    <row r="9" spans="1:20" s="6" customFormat="1" ht="13.15" x14ac:dyDescent="0.4">
      <c r="A9" s="3"/>
      <c r="B9" s="36"/>
      <c r="C9" s="38"/>
      <c r="D9" s="38" t="s">
        <v>4</v>
      </c>
      <c r="E9" s="38"/>
      <c r="F9" s="38" t="s">
        <v>5</v>
      </c>
      <c r="G9" s="38"/>
      <c r="H9" s="36"/>
      <c r="I9" s="36"/>
      <c r="J9" s="39"/>
      <c r="K9" s="39"/>
      <c r="L9" s="39"/>
      <c r="M9" s="39"/>
      <c r="N9" s="39"/>
    </row>
    <row r="10" spans="1:20" s="6" customFormat="1" ht="13.15" x14ac:dyDescent="0.4">
      <c r="A10" s="12" t="s">
        <v>6</v>
      </c>
      <c r="B10" s="40"/>
      <c r="C10" s="41" t="s">
        <v>7</v>
      </c>
      <c r="D10" s="41" t="s">
        <v>8</v>
      </c>
      <c r="E10" s="41" t="s">
        <v>9</v>
      </c>
      <c r="F10" s="41" t="s">
        <v>10</v>
      </c>
      <c r="G10" s="41" t="s">
        <v>11</v>
      </c>
      <c r="H10" s="36"/>
      <c r="I10" s="36"/>
      <c r="J10" s="39"/>
      <c r="K10" s="39"/>
      <c r="L10" s="39"/>
      <c r="M10" s="39"/>
      <c r="N10" s="39"/>
    </row>
    <row r="11" spans="1:20" s="6" customFormat="1" ht="13.15" x14ac:dyDescent="0.4">
      <c r="A11" s="3" t="s">
        <v>12</v>
      </c>
      <c r="B11" s="36"/>
      <c r="C11" s="28">
        <f>H51+I51+C7+C8</f>
        <v>48288911.593366995</v>
      </c>
      <c r="D11" s="28">
        <f>SUM(D51:G51)</f>
        <v>64903350.531556129</v>
      </c>
      <c r="E11" s="28">
        <f>SUM(D51:G51)</f>
        <v>64903350.531556129</v>
      </c>
      <c r="F11" s="28">
        <f>SUM(D51:G51)+I51+C8</f>
        <v>64903350.531556129</v>
      </c>
      <c r="G11" s="29">
        <f>SUM(D52:G52)+I52+J52</f>
        <v>121651308.75856838</v>
      </c>
      <c r="H11" s="43"/>
      <c r="I11" s="42"/>
      <c r="J11" s="39"/>
      <c r="K11" s="39"/>
      <c r="L11" s="39"/>
      <c r="M11" s="39"/>
      <c r="N11" s="39"/>
      <c r="O11" s="16"/>
      <c r="P11" s="16"/>
      <c r="Q11" s="16"/>
      <c r="R11" s="16"/>
      <c r="S11" s="16"/>
      <c r="T11" s="16"/>
    </row>
    <row r="12" spans="1:20" s="6" customFormat="1" ht="13.15" x14ac:dyDescent="0.4">
      <c r="A12" s="12" t="s">
        <v>13</v>
      </c>
      <c r="B12" s="40"/>
      <c r="C12" s="55">
        <f>C6</f>
        <v>5123856.75</v>
      </c>
      <c r="D12" s="55">
        <f>H51+C5+C7</f>
        <v>48532101.203447022</v>
      </c>
      <c r="E12" s="55">
        <f>C5+C7</f>
        <v>5367046.3600800261</v>
      </c>
      <c r="F12" s="55">
        <f>C5+C6</f>
        <v>5367046.3600800261</v>
      </c>
      <c r="G12" s="55">
        <f>C5+C6</f>
        <v>5367046.3600800261</v>
      </c>
      <c r="H12" s="36"/>
      <c r="I12" s="42"/>
      <c r="J12" s="39"/>
      <c r="K12" s="39"/>
      <c r="L12" s="39"/>
      <c r="M12" s="39"/>
      <c r="N12" s="39"/>
      <c r="O12" s="16"/>
      <c r="P12" s="16"/>
      <c r="Q12" s="16"/>
      <c r="R12" s="16"/>
      <c r="S12" s="16"/>
      <c r="T12" s="16"/>
    </row>
    <row r="13" spans="1:20" s="6" customFormat="1" ht="13.15" x14ac:dyDescent="0.4">
      <c r="A13" s="3" t="s">
        <v>14</v>
      </c>
      <c r="B13" s="36"/>
      <c r="C13" s="28">
        <f>C11-C12</f>
        <v>43165054.843366995</v>
      </c>
      <c r="D13" s="28">
        <f>D11-D12</f>
        <v>16371249.328109108</v>
      </c>
      <c r="E13" s="28">
        <f>E11-E12</f>
        <v>59536304.171476103</v>
      </c>
      <c r="F13" s="28">
        <f>F11-F12</f>
        <v>59536304.171476103</v>
      </c>
      <c r="G13" s="28">
        <f>G11-G12</f>
        <v>116284262.39848834</v>
      </c>
      <c r="H13" s="36"/>
      <c r="I13" s="44"/>
      <c r="J13" s="39"/>
      <c r="K13" s="39"/>
      <c r="L13" s="39"/>
      <c r="M13" s="39"/>
      <c r="N13" s="39"/>
      <c r="O13" s="16"/>
      <c r="P13" s="16"/>
      <c r="Q13" s="16"/>
      <c r="R13" s="16"/>
      <c r="S13" s="16"/>
      <c r="T13" s="16"/>
    </row>
    <row r="14" spans="1:20" s="6" customFormat="1" ht="13.15" x14ac:dyDescent="0.4">
      <c r="A14" s="3" t="s">
        <v>15</v>
      </c>
      <c r="B14" s="36"/>
      <c r="C14" s="45">
        <f>IFERROR(C11/C12,0)</f>
        <v>9.424328967309048</v>
      </c>
      <c r="D14" s="45">
        <f t="shared" ref="D14:G14" si="0">IFERROR(D11/D12,0)</f>
        <v>1.3373282615455011</v>
      </c>
      <c r="E14" s="45">
        <f t="shared" si="0"/>
        <v>12.092936445324161</v>
      </c>
      <c r="F14" s="45">
        <f t="shared" si="0"/>
        <v>12.092936445324161</v>
      </c>
      <c r="G14" s="45">
        <f t="shared" si="0"/>
        <v>22.666342080330843</v>
      </c>
      <c r="H14" s="36"/>
      <c r="I14" s="36"/>
      <c r="J14" s="39"/>
      <c r="K14" s="39"/>
      <c r="L14" s="39"/>
      <c r="M14" s="39"/>
      <c r="N14" s="39"/>
      <c r="O14" s="16"/>
      <c r="P14" s="16"/>
      <c r="Q14" s="16"/>
      <c r="R14" s="16"/>
      <c r="S14" s="16"/>
      <c r="T14" s="16"/>
    </row>
    <row r="15" spans="1:20" s="6" customFormat="1" ht="13.15" x14ac:dyDescent="0.4">
      <c r="A15" s="3" t="s">
        <v>16</v>
      </c>
      <c r="B15" s="36"/>
      <c r="C15" s="54">
        <f>IFERROR(C12/B51,"")</f>
        <v>9.6635257940372945</v>
      </c>
      <c r="D15" s="54">
        <f>IFERROR(D12/B51,"")</f>
        <v>91.530898442533299</v>
      </c>
      <c r="E15" s="54">
        <f>IFERROR(E12/B51,"")</f>
        <v>10.122178169486746</v>
      </c>
      <c r="F15" s="54">
        <f>IFERROR(F12/B51,"")</f>
        <v>10.122178169486746</v>
      </c>
      <c r="G15" s="54">
        <f>IFERROR(G12/B51,"")</f>
        <v>10.122178169486746</v>
      </c>
      <c r="H15" s="36"/>
      <c r="I15" s="36"/>
      <c r="J15" s="39"/>
      <c r="K15" s="39"/>
      <c r="L15" s="39"/>
      <c r="M15" s="39"/>
      <c r="N15" s="39"/>
      <c r="O15" s="16"/>
      <c r="P15" s="16"/>
      <c r="Q15" s="16"/>
      <c r="R15" s="16"/>
      <c r="S15" s="16"/>
      <c r="T15" s="16"/>
    </row>
    <row r="16" spans="1:20" s="6" customFormat="1" ht="13.15" x14ac:dyDescent="0.4">
      <c r="A16" s="3"/>
      <c r="B16" s="36"/>
      <c r="C16" s="36"/>
      <c r="D16" s="36"/>
      <c r="E16" s="36"/>
      <c r="F16" s="36"/>
      <c r="G16" s="36"/>
      <c r="H16" s="36"/>
      <c r="I16" s="36"/>
      <c r="J16" s="39"/>
      <c r="K16" s="39"/>
      <c r="L16" s="39"/>
      <c r="M16" s="39"/>
      <c r="N16" s="39"/>
    </row>
    <row r="17" spans="1:14" s="6" customFormat="1" ht="13.15" x14ac:dyDescent="0.4">
      <c r="A17" s="3"/>
      <c r="B17" s="36"/>
      <c r="C17" s="36"/>
      <c r="D17" s="38" t="s">
        <v>17</v>
      </c>
      <c r="E17" s="38" t="s">
        <v>17</v>
      </c>
      <c r="F17" s="38" t="s">
        <v>17</v>
      </c>
      <c r="G17" s="38"/>
      <c r="H17" s="38"/>
      <c r="I17" s="38"/>
      <c r="J17" s="38"/>
      <c r="K17" s="39"/>
      <c r="L17" s="39"/>
      <c r="M17" s="39"/>
      <c r="N17" s="39"/>
    </row>
    <row r="18" spans="1:14" s="6" customFormat="1" ht="13.15" x14ac:dyDescent="0.4">
      <c r="A18" s="3"/>
      <c r="B18" s="38" t="s">
        <v>18</v>
      </c>
      <c r="C18" s="38" t="s">
        <v>18</v>
      </c>
      <c r="D18" s="38" t="s">
        <v>19</v>
      </c>
      <c r="E18" s="38" t="s">
        <v>20</v>
      </c>
      <c r="F18" s="38" t="s">
        <v>21</v>
      </c>
      <c r="G18" s="38" t="s">
        <v>17</v>
      </c>
      <c r="H18" s="38"/>
      <c r="I18" s="38"/>
      <c r="J18" s="38"/>
      <c r="K18" s="39"/>
      <c r="L18" s="39"/>
      <c r="M18" s="39"/>
      <c r="N18" s="39"/>
    </row>
    <row r="19" spans="1:14" s="6" customFormat="1" ht="13.15" x14ac:dyDescent="0.4">
      <c r="A19" s="3"/>
      <c r="B19" s="38" t="s">
        <v>22</v>
      </c>
      <c r="C19" s="38" t="s">
        <v>23</v>
      </c>
      <c r="D19" s="38" t="s">
        <v>24</v>
      </c>
      <c r="E19" s="38" t="s">
        <v>24</v>
      </c>
      <c r="F19" s="38" t="s">
        <v>24</v>
      </c>
      <c r="G19" s="38" t="s">
        <v>22</v>
      </c>
      <c r="H19" s="38" t="s">
        <v>25</v>
      </c>
      <c r="I19" s="38" t="s">
        <v>26</v>
      </c>
      <c r="J19" s="38"/>
      <c r="K19" s="39"/>
      <c r="L19" s="39"/>
      <c r="M19" s="39"/>
      <c r="N19" s="39"/>
    </row>
    <row r="20" spans="1:14" s="6" customFormat="1" ht="13.15" x14ac:dyDescent="0.4">
      <c r="A20" s="13" t="s">
        <v>27</v>
      </c>
      <c r="B20" s="66" t="s">
        <v>28</v>
      </c>
      <c r="C20" s="41" t="s">
        <v>29</v>
      </c>
      <c r="D20" s="41" t="s">
        <v>30</v>
      </c>
      <c r="E20" s="41" t="s">
        <v>30</v>
      </c>
      <c r="F20" s="41" t="s">
        <v>30</v>
      </c>
      <c r="G20" s="41" t="s">
        <v>30</v>
      </c>
      <c r="H20" s="41" t="s">
        <v>31</v>
      </c>
      <c r="I20" s="41" t="s">
        <v>32</v>
      </c>
      <c r="J20" s="41" t="s">
        <v>33</v>
      </c>
      <c r="K20" s="39"/>
      <c r="L20" s="39"/>
      <c r="M20" s="39"/>
      <c r="N20" s="39"/>
    </row>
    <row r="21" spans="1:14" s="6" customFormat="1" ht="13.15" x14ac:dyDescent="0.4">
      <c r="A21" s="3">
        <v>1</v>
      </c>
      <c r="B21" s="62">
        <v>42969.396999999997</v>
      </c>
      <c r="C21" s="62">
        <v>17.956</v>
      </c>
      <c r="D21" s="29">
        <v>2055410.46</v>
      </c>
      <c r="E21" s="29">
        <v>317343.65999999997</v>
      </c>
      <c r="F21" s="29">
        <v>694494.39</v>
      </c>
      <c r="G21" s="29">
        <v>831357.74</v>
      </c>
      <c r="H21" s="29">
        <v>3062753.68</v>
      </c>
      <c r="I21" s="29">
        <v>0</v>
      </c>
      <c r="J21" s="29">
        <f>SUM(D21:G21)*J5</f>
        <v>389860.625</v>
      </c>
      <c r="K21" s="39"/>
      <c r="L21" s="39"/>
      <c r="M21" s="39"/>
      <c r="N21" s="39"/>
    </row>
    <row r="22" spans="1:14" s="6" customFormat="1" ht="13.15" x14ac:dyDescent="0.4">
      <c r="A22" s="3">
        <v>2</v>
      </c>
      <c r="B22" s="62">
        <v>42969.396999999997</v>
      </c>
      <c r="C22" s="62">
        <v>17.956</v>
      </c>
      <c r="D22" s="29">
        <v>2101657.2000000002</v>
      </c>
      <c r="E22" s="29">
        <v>324483.89</v>
      </c>
      <c r="F22" s="29">
        <v>710120.51</v>
      </c>
      <c r="G22" s="29">
        <v>860093.01</v>
      </c>
      <c r="H22" s="29">
        <v>3108694.99</v>
      </c>
      <c r="I22" s="29">
        <v>0</v>
      </c>
      <c r="J22" s="29">
        <f>SUM(D22:G22)*J5</f>
        <v>399635.46100000007</v>
      </c>
      <c r="K22" s="39"/>
      <c r="L22" s="39"/>
      <c r="M22" s="39"/>
      <c r="N22" s="39"/>
    </row>
    <row r="23" spans="1:14" s="6" customFormat="1" ht="13.15" x14ac:dyDescent="0.4">
      <c r="A23" s="3">
        <v>3</v>
      </c>
      <c r="B23" s="62">
        <v>42969.396999999997</v>
      </c>
      <c r="C23" s="62">
        <v>17.956</v>
      </c>
      <c r="D23" s="29">
        <v>2148944.4900000002</v>
      </c>
      <c r="E23" s="29">
        <v>331784.78000000003</v>
      </c>
      <c r="F23" s="29">
        <v>726098.22</v>
      </c>
      <c r="G23" s="29">
        <v>893007</v>
      </c>
      <c r="H23" s="29">
        <v>3155325.42</v>
      </c>
      <c r="I23" s="29">
        <v>0</v>
      </c>
      <c r="J23" s="29">
        <f>SUM(D23:G23)*J5</f>
        <v>409983.44900000002</v>
      </c>
      <c r="K23" s="39"/>
      <c r="L23" s="39"/>
      <c r="M23" s="39"/>
      <c r="N23" s="39"/>
    </row>
    <row r="24" spans="1:14" s="6" customFormat="1" ht="13.15" x14ac:dyDescent="0.4">
      <c r="A24" s="3">
        <v>4</v>
      </c>
      <c r="B24" s="62">
        <v>42969.396999999997</v>
      </c>
      <c r="C24" s="62">
        <v>17.956</v>
      </c>
      <c r="D24" s="29">
        <v>2197295.7400000002</v>
      </c>
      <c r="E24" s="29">
        <v>339249.94</v>
      </c>
      <c r="F24" s="29">
        <v>742435.44</v>
      </c>
      <c r="G24" s="29">
        <v>969471.91</v>
      </c>
      <c r="H24" s="29">
        <v>3202655.29</v>
      </c>
      <c r="I24" s="29">
        <v>0</v>
      </c>
      <c r="J24" s="29">
        <f>SUM(D24:G24)*J5</f>
        <v>424845.30300000007</v>
      </c>
      <c r="K24" s="39"/>
      <c r="L24" s="39"/>
      <c r="M24" s="39"/>
      <c r="N24" s="39"/>
    </row>
    <row r="25" spans="1:14" s="6" customFormat="1" ht="13.15" x14ac:dyDescent="0.4">
      <c r="A25" s="3">
        <v>5</v>
      </c>
      <c r="B25" s="62">
        <v>42969.396999999997</v>
      </c>
      <c r="C25" s="62">
        <v>17.956</v>
      </c>
      <c r="D25" s="29">
        <v>2246734.9</v>
      </c>
      <c r="E25" s="29">
        <v>346883.06</v>
      </c>
      <c r="F25" s="29">
        <v>759140.24</v>
      </c>
      <c r="G25" s="29">
        <v>1101810.46</v>
      </c>
      <c r="H25" s="29">
        <v>3250695.12</v>
      </c>
      <c r="I25" s="29">
        <v>0</v>
      </c>
      <c r="J25" s="29">
        <f>SUM(D25:G25)*J5</f>
        <v>445456.86600000004</v>
      </c>
      <c r="K25" s="39"/>
      <c r="L25" s="39"/>
      <c r="M25" s="39"/>
      <c r="N25" s="39"/>
    </row>
    <row r="26" spans="1:14" s="6" customFormat="1" ht="13.15" x14ac:dyDescent="0.4">
      <c r="A26" s="3">
        <v>6</v>
      </c>
      <c r="B26" s="62">
        <v>42969.396999999997</v>
      </c>
      <c r="C26" s="62">
        <v>17.956</v>
      </c>
      <c r="D26" s="29">
        <v>2297286.4300000002</v>
      </c>
      <c r="E26" s="29">
        <v>354687.92</v>
      </c>
      <c r="F26" s="29">
        <v>776220.89</v>
      </c>
      <c r="G26" s="29">
        <v>1144181.3500000001</v>
      </c>
      <c r="H26" s="29">
        <v>3299455.55</v>
      </c>
      <c r="I26" s="29">
        <v>0</v>
      </c>
      <c r="J26" s="29">
        <f>SUM(D26:G26)*J5</f>
        <v>457237.65899999999</v>
      </c>
      <c r="K26" s="39"/>
      <c r="L26" s="39"/>
      <c r="M26" s="39"/>
      <c r="N26" s="39"/>
    </row>
    <row r="27" spans="1:14" s="6" customFormat="1" ht="13.15" x14ac:dyDescent="0.4">
      <c r="A27" s="3">
        <v>7</v>
      </c>
      <c r="B27" s="62">
        <v>42969.396999999997</v>
      </c>
      <c r="C27" s="62">
        <v>17.956</v>
      </c>
      <c r="D27" s="29">
        <v>2348975.38</v>
      </c>
      <c r="E27" s="29">
        <v>362668.41</v>
      </c>
      <c r="F27" s="29">
        <v>793685.86</v>
      </c>
      <c r="G27" s="29">
        <v>1211111.43</v>
      </c>
      <c r="H27" s="29">
        <v>3348947.38</v>
      </c>
      <c r="I27" s="29">
        <v>0</v>
      </c>
      <c r="J27" s="29">
        <f>SUM(D27:G27)*J5</f>
        <v>471644.10800000001</v>
      </c>
      <c r="K27" s="39"/>
      <c r="L27" s="39"/>
      <c r="M27" s="39"/>
      <c r="N27" s="39"/>
    </row>
    <row r="28" spans="1:14" s="6" customFormat="1" ht="13.15" x14ac:dyDescent="0.4">
      <c r="A28" s="3">
        <v>8</v>
      </c>
      <c r="B28" s="62">
        <v>42969.396999999997</v>
      </c>
      <c r="C28" s="62">
        <v>17.956</v>
      </c>
      <c r="D28" s="29">
        <v>2401827.3199999998</v>
      </c>
      <c r="E28" s="29">
        <v>370828.45</v>
      </c>
      <c r="F28" s="29">
        <v>811543.8</v>
      </c>
      <c r="G28" s="29">
        <v>1261689.78</v>
      </c>
      <c r="H28" s="29">
        <v>3399181.6</v>
      </c>
      <c r="I28" s="29">
        <v>0</v>
      </c>
      <c r="J28" s="29">
        <f>SUM(D28:G28)*J5</f>
        <v>484588.93500000006</v>
      </c>
      <c r="K28" s="39"/>
      <c r="L28" s="39"/>
      <c r="M28" s="39"/>
      <c r="N28" s="39"/>
    </row>
    <row r="29" spans="1:14" s="6" customFormat="1" ht="13.15" x14ac:dyDescent="0.4">
      <c r="A29" s="3">
        <v>9</v>
      </c>
      <c r="B29" s="62">
        <v>42969.396999999997</v>
      </c>
      <c r="C29" s="62">
        <v>17.956</v>
      </c>
      <c r="D29" s="29">
        <v>2455868.44</v>
      </c>
      <c r="E29" s="29">
        <v>379172.08</v>
      </c>
      <c r="F29" s="29">
        <v>829803.53</v>
      </c>
      <c r="G29" s="29">
        <v>1318538.55</v>
      </c>
      <c r="H29" s="29">
        <v>3450169.32</v>
      </c>
      <c r="I29" s="29">
        <v>0</v>
      </c>
      <c r="J29" s="29">
        <f>SUM(D29:G29)*J5</f>
        <v>498338.26</v>
      </c>
      <c r="K29" s="39"/>
      <c r="L29" s="39"/>
      <c r="M29" s="39"/>
      <c r="N29" s="39"/>
    </row>
    <row r="30" spans="1:14" s="6" customFormat="1" ht="13.15" x14ac:dyDescent="0.4">
      <c r="A30" s="3">
        <v>10</v>
      </c>
      <c r="B30" s="62">
        <v>42969.396999999997</v>
      </c>
      <c r="C30" s="62">
        <v>17.956</v>
      </c>
      <c r="D30" s="29">
        <v>2511125.4700000002</v>
      </c>
      <c r="E30" s="29">
        <v>387703.45</v>
      </c>
      <c r="F30" s="29">
        <v>848474.1</v>
      </c>
      <c r="G30" s="29">
        <v>1410565.41</v>
      </c>
      <c r="H30" s="29">
        <v>3501921.86</v>
      </c>
      <c r="I30" s="29">
        <v>0</v>
      </c>
      <c r="J30" s="29">
        <f>SUM(D30:G30)*J5</f>
        <v>515786.84300000011</v>
      </c>
      <c r="K30" s="39"/>
      <c r="L30" s="39"/>
      <c r="M30" s="39"/>
      <c r="N30" s="39"/>
    </row>
    <row r="31" spans="1:14" s="6" customFormat="1" ht="13.15" x14ac:dyDescent="0.4">
      <c r="A31" s="3">
        <v>11</v>
      </c>
      <c r="B31" s="62">
        <v>42969.396999999997</v>
      </c>
      <c r="C31" s="62">
        <v>17.956</v>
      </c>
      <c r="D31" s="29">
        <v>2567625.7999999998</v>
      </c>
      <c r="E31" s="29">
        <v>396426.79</v>
      </c>
      <c r="F31" s="29">
        <v>867564.77</v>
      </c>
      <c r="G31" s="29">
        <v>1505445.71</v>
      </c>
      <c r="H31" s="29">
        <v>3554450.69</v>
      </c>
      <c r="I31" s="29">
        <v>0</v>
      </c>
      <c r="J31" s="29">
        <f>SUM(D31:G31)*J5</f>
        <v>533706.30700000003</v>
      </c>
      <c r="K31" s="39"/>
      <c r="L31" s="39"/>
      <c r="M31" s="39"/>
      <c r="N31" s="39"/>
    </row>
    <row r="32" spans="1:14" s="6" customFormat="1" ht="13.15" x14ac:dyDescent="0.4">
      <c r="A32" s="3">
        <v>12</v>
      </c>
      <c r="B32" s="62">
        <v>42969.396999999997</v>
      </c>
      <c r="C32" s="62">
        <v>17.956</v>
      </c>
      <c r="D32" s="29">
        <v>2625397.38</v>
      </c>
      <c r="E32" s="29">
        <v>405346.39</v>
      </c>
      <c r="F32" s="29">
        <v>887084.99</v>
      </c>
      <c r="G32" s="29">
        <v>1570259.25</v>
      </c>
      <c r="H32" s="29">
        <v>3607767.45</v>
      </c>
      <c r="I32" s="29">
        <v>0</v>
      </c>
      <c r="J32" s="29">
        <f>SUM(D32:G32)*J5</f>
        <v>548808.80099999998</v>
      </c>
      <c r="K32" s="39"/>
      <c r="L32" s="39"/>
      <c r="M32" s="39"/>
      <c r="N32" s="39"/>
    </row>
    <row r="33" spans="1:14" s="6" customFormat="1" ht="13.15" x14ac:dyDescent="0.4">
      <c r="A33" s="3">
        <v>13</v>
      </c>
      <c r="B33" s="62">
        <v>42969.396999999997</v>
      </c>
      <c r="C33" s="62">
        <v>17.956</v>
      </c>
      <c r="D33" s="29">
        <v>2684468.83</v>
      </c>
      <c r="E33" s="29">
        <v>414466.68</v>
      </c>
      <c r="F33" s="29">
        <v>907044.4</v>
      </c>
      <c r="G33" s="29">
        <v>1858531.47</v>
      </c>
      <c r="H33" s="29">
        <v>3661883.97</v>
      </c>
      <c r="I33" s="29">
        <v>0</v>
      </c>
      <c r="J33" s="29">
        <f>SUM(D33:G33)*J5</f>
        <v>586451.13800000004</v>
      </c>
      <c r="K33" s="39"/>
      <c r="L33" s="39"/>
      <c r="M33" s="39"/>
      <c r="N33" s="39"/>
    </row>
    <row r="34" spans="1:14" s="6" customFormat="1" ht="13.15" x14ac:dyDescent="0.4">
      <c r="A34" s="3">
        <v>14</v>
      </c>
      <c r="B34" s="62">
        <v>42969.396999999997</v>
      </c>
      <c r="C34" s="62">
        <v>17.956</v>
      </c>
      <c r="D34" s="29">
        <v>2744869.37</v>
      </c>
      <c r="E34" s="29">
        <v>423792.18</v>
      </c>
      <c r="F34" s="29">
        <v>927452.89</v>
      </c>
      <c r="G34" s="29">
        <v>1947272.24</v>
      </c>
      <c r="H34" s="29">
        <v>3716812.23</v>
      </c>
      <c r="I34" s="29">
        <v>0</v>
      </c>
      <c r="J34" s="29">
        <f>SUM(D34:G34)*J5</f>
        <v>604338.66800000006</v>
      </c>
      <c r="K34" s="39"/>
      <c r="L34" s="39"/>
      <c r="M34" s="39"/>
      <c r="N34" s="39"/>
    </row>
    <row r="35" spans="1:14" s="6" customFormat="1" ht="13.15" x14ac:dyDescent="0.4">
      <c r="A35" s="3">
        <v>15</v>
      </c>
      <c r="B35" s="62">
        <v>42969.396999999997</v>
      </c>
      <c r="C35" s="62">
        <v>17.956</v>
      </c>
      <c r="D35" s="29">
        <v>2806628.93</v>
      </c>
      <c r="E35" s="29">
        <v>433327.51</v>
      </c>
      <c r="F35" s="29">
        <v>948320.58</v>
      </c>
      <c r="G35" s="29">
        <v>2104668.36</v>
      </c>
      <c r="H35" s="29">
        <v>3772564.4</v>
      </c>
      <c r="I35" s="29">
        <v>0</v>
      </c>
      <c r="J35" s="29">
        <f>SUM(D35:G35)*J5</f>
        <v>629294.53800000018</v>
      </c>
      <c r="K35" s="39"/>
      <c r="L35" s="39"/>
      <c r="M35" s="39"/>
      <c r="N35" s="39"/>
    </row>
    <row r="36" spans="1:14" s="6" customFormat="1" ht="13.15" x14ac:dyDescent="0.4">
      <c r="A36" s="3">
        <v>16</v>
      </c>
      <c r="B36" s="62">
        <v>42969.396999999997</v>
      </c>
      <c r="C36" s="62">
        <v>17.956</v>
      </c>
      <c r="D36" s="29">
        <v>2869778.08</v>
      </c>
      <c r="E36" s="29">
        <v>443077.37</v>
      </c>
      <c r="F36" s="29">
        <v>969657.8</v>
      </c>
      <c r="G36" s="29">
        <v>2243732.91</v>
      </c>
      <c r="H36" s="29">
        <v>3829152.88</v>
      </c>
      <c r="I36" s="29">
        <v>0</v>
      </c>
      <c r="J36" s="29">
        <f>SUM(D36:G36)*J5</f>
        <v>652624.61600000004</v>
      </c>
      <c r="K36" s="39"/>
      <c r="L36" s="39"/>
      <c r="M36" s="39"/>
      <c r="N36" s="39"/>
    </row>
    <row r="37" spans="1:14" s="6" customFormat="1" ht="13.15" x14ac:dyDescent="0.4">
      <c r="A37" s="3">
        <v>17</v>
      </c>
      <c r="B37" s="62">
        <v>42969.396999999997</v>
      </c>
      <c r="C37" s="62">
        <v>17.956</v>
      </c>
      <c r="D37" s="29">
        <v>2934348.08</v>
      </c>
      <c r="E37" s="29">
        <v>453046.62</v>
      </c>
      <c r="F37" s="29">
        <v>991475.1</v>
      </c>
      <c r="G37" s="29">
        <v>2365041.62</v>
      </c>
      <c r="H37" s="29">
        <v>3886590.17</v>
      </c>
      <c r="I37" s="29">
        <v>0</v>
      </c>
      <c r="J37" s="29">
        <f>SUM(D37:G37)*J5</f>
        <v>674391.14199999999</v>
      </c>
      <c r="K37" s="39"/>
      <c r="L37" s="39"/>
      <c r="M37" s="39"/>
      <c r="N37" s="39"/>
    </row>
    <row r="38" spans="1:14" s="6" customFormat="1" ht="13.15" x14ac:dyDescent="0.4">
      <c r="A38" s="3">
        <v>18</v>
      </c>
      <c r="B38" s="62">
        <v>42969.396999999997</v>
      </c>
      <c r="C38" s="62">
        <v>17.956</v>
      </c>
      <c r="D38" s="29">
        <v>3000370.92</v>
      </c>
      <c r="E38" s="29">
        <v>463240.16</v>
      </c>
      <c r="F38" s="29">
        <v>1013783.29</v>
      </c>
      <c r="G38" s="29">
        <v>2418255.06</v>
      </c>
      <c r="H38" s="29">
        <v>3944889.02</v>
      </c>
      <c r="I38" s="29">
        <v>0</v>
      </c>
      <c r="J38" s="29">
        <f>SUM(D38:G38)*J5</f>
        <v>689564.94299999997</v>
      </c>
      <c r="K38" s="39"/>
      <c r="L38" s="39"/>
      <c r="M38" s="39"/>
      <c r="N38" s="39"/>
    </row>
    <row r="39" spans="1:14" s="6" customFormat="1" ht="13.15" x14ac:dyDescent="0.4">
      <c r="A39" s="3">
        <v>19</v>
      </c>
      <c r="B39" s="62">
        <v>42969.396999999997</v>
      </c>
      <c r="C39" s="62">
        <v>17.956</v>
      </c>
      <c r="D39" s="29">
        <v>3067879.27</v>
      </c>
      <c r="E39" s="29">
        <v>473663.07</v>
      </c>
      <c r="F39" s="29">
        <v>1036593.41</v>
      </c>
      <c r="G39" s="29">
        <v>2472665.7999999998</v>
      </c>
      <c r="H39" s="29">
        <v>4004062.36</v>
      </c>
      <c r="I39" s="29">
        <v>0</v>
      </c>
      <c r="J39" s="29">
        <f>SUM(D39:G39)*J5</f>
        <v>705080.15500000003</v>
      </c>
      <c r="K39" s="39"/>
      <c r="L39" s="39"/>
      <c r="M39" s="39"/>
      <c r="N39" s="39"/>
    </row>
    <row r="40" spans="1:14" s="6" customFormat="1" ht="13.15" x14ac:dyDescent="0.4">
      <c r="A40" s="3">
        <v>20</v>
      </c>
      <c r="B40" s="62">
        <v>42969.396999999997</v>
      </c>
      <c r="C40" s="62">
        <v>17.956</v>
      </c>
      <c r="D40" s="29">
        <v>3136906.55</v>
      </c>
      <c r="E40" s="29">
        <v>484320.49</v>
      </c>
      <c r="F40" s="29">
        <v>1059916.76</v>
      </c>
      <c r="G40" s="29">
        <v>2528300.7799999998</v>
      </c>
      <c r="H40" s="29">
        <v>4064123.29</v>
      </c>
      <c r="I40" s="29">
        <v>0</v>
      </c>
      <c r="J40" s="29">
        <f>SUM(D40:G40)*J5</f>
        <v>720944.4580000001</v>
      </c>
      <c r="K40" s="39"/>
      <c r="L40" s="39"/>
      <c r="M40" s="39"/>
      <c r="N40" s="39"/>
    </row>
    <row r="41" spans="1:14" s="6" customFormat="1" ht="13.15" x14ac:dyDescent="0.4">
      <c r="A41" s="3">
        <v>21</v>
      </c>
      <c r="B41" s="62">
        <v>42969.396999999997</v>
      </c>
      <c r="C41" s="62">
        <v>17.956</v>
      </c>
      <c r="D41" s="29">
        <v>3207486.95</v>
      </c>
      <c r="E41" s="29">
        <v>495217.7</v>
      </c>
      <c r="F41" s="29">
        <v>1083764.8899999999</v>
      </c>
      <c r="G41" s="29">
        <v>2585187.54</v>
      </c>
      <c r="H41" s="29">
        <v>4125085.14</v>
      </c>
      <c r="I41" s="29">
        <v>0</v>
      </c>
      <c r="J41" s="29">
        <f>SUM(D41:G41)*J5</f>
        <v>737165.7080000001</v>
      </c>
      <c r="K41" s="39"/>
      <c r="L41" s="39"/>
      <c r="M41" s="39"/>
      <c r="N41" s="39"/>
    </row>
    <row r="42" spans="1:14" s="6" customFormat="1" ht="13.15" x14ac:dyDescent="0.4">
      <c r="A42" s="3">
        <v>22</v>
      </c>
      <c r="B42" s="62">
        <v>42969.396999999997</v>
      </c>
      <c r="C42" s="62">
        <v>17.956</v>
      </c>
      <c r="D42" s="29">
        <v>3279655.4</v>
      </c>
      <c r="E42" s="29">
        <v>506360.1</v>
      </c>
      <c r="F42" s="29">
        <v>1108149.5900000001</v>
      </c>
      <c r="G42" s="29">
        <v>2643354.27</v>
      </c>
      <c r="H42" s="29">
        <v>4186961.42</v>
      </c>
      <c r="I42" s="29">
        <v>0</v>
      </c>
      <c r="J42" s="29">
        <f>SUM(D42:G42)*J5</f>
        <v>753751.93599999999</v>
      </c>
      <c r="K42" s="39"/>
      <c r="L42" s="39"/>
      <c r="M42" s="39"/>
      <c r="N42" s="39"/>
    </row>
    <row r="43" spans="1:14" s="6" customFormat="1" ht="13.15" x14ac:dyDescent="0.4">
      <c r="A43" s="3">
        <v>23</v>
      </c>
      <c r="B43" s="62">
        <v>42969.396999999997</v>
      </c>
      <c r="C43" s="62">
        <v>17.956</v>
      </c>
      <c r="D43" s="29">
        <v>3353447.65</v>
      </c>
      <c r="E43" s="29">
        <v>517753.2</v>
      </c>
      <c r="F43" s="29">
        <v>1133082.96</v>
      </c>
      <c r="G43" s="29">
        <v>2702829.73</v>
      </c>
      <c r="H43" s="29">
        <v>4249765.83</v>
      </c>
      <c r="I43" s="29">
        <v>0</v>
      </c>
      <c r="J43" s="29">
        <f>SUM(D43:G43)*J5</f>
        <v>770711.35400000017</v>
      </c>
      <c r="K43" s="39"/>
      <c r="L43" s="39"/>
      <c r="M43" s="39"/>
      <c r="N43" s="39"/>
    </row>
    <row r="44" spans="1:14" s="6" customFormat="1" ht="13.15" x14ac:dyDescent="0.4">
      <c r="A44" s="3">
        <v>24</v>
      </c>
      <c r="B44" s="62">
        <v>42969.396999999997</v>
      </c>
      <c r="C44" s="62">
        <v>17.956</v>
      </c>
      <c r="D44" s="29">
        <v>3428900.22</v>
      </c>
      <c r="E44" s="29">
        <v>529402.64</v>
      </c>
      <c r="F44" s="29">
        <v>1158577.33</v>
      </c>
      <c r="G44" s="29">
        <v>2763643.4</v>
      </c>
      <c r="H44" s="29">
        <v>4313512.32</v>
      </c>
      <c r="I44" s="29">
        <v>0</v>
      </c>
      <c r="J44" s="29">
        <f>SUM(D44:G44)*J5</f>
        <v>788052.35900000005</v>
      </c>
      <c r="K44" s="39"/>
      <c r="L44" s="39"/>
      <c r="M44" s="39"/>
      <c r="N44" s="39"/>
    </row>
    <row r="45" spans="1:14" s="6" customFormat="1" ht="13.15" x14ac:dyDescent="0.4">
      <c r="A45" s="3">
        <v>25</v>
      </c>
      <c r="B45" s="62">
        <v>42969.396999999997</v>
      </c>
      <c r="C45" s="62">
        <v>17.956</v>
      </c>
      <c r="D45" s="29">
        <v>3506050.48</v>
      </c>
      <c r="E45" s="29">
        <v>541314.19999999995</v>
      </c>
      <c r="F45" s="29">
        <v>1184645.32</v>
      </c>
      <c r="G45" s="29">
        <v>2825825.38</v>
      </c>
      <c r="H45" s="29">
        <v>4378215.01</v>
      </c>
      <c r="I45" s="29">
        <v>0</v>
      </c>
      <c r="J45" s="29">
        <f>SUM(D45:G45)*J5</f>
        <v>805783.53800000006</v>
      </c>
      <c r="K45" s="39"/>
      <c r="L45" s="39"/>
      <c r="M45" s="39"/>
      <c r="N45" s="39"/>
    </row>
    <row r="46" spans="1:14" s="6" customFormat="1" ht="13.15" x14ac:dyDescent="0.4">
      <c r="A46" s="3">
        <v>26</v>
      </c>
      <c r="B46" s="62">
        <v>0</v>
      </c>
      <c r="C46" s="62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f>SUM(D46:G46)*J5</f>
        <v>0</v>
      </c>
      <c r="K46" s="39"/>
      <c r="L46" s="39"/>
      <c r="M46" s="39"/>
      <c r="N46" s="39"/>
    </row>
    <row r="47" spans="1:14" s="6" customFormat="1" ht="13.15" x14ac:dyDescent="0.4">
      <c r="A47" s="3">
        <v>27</v>
      </c>
      <c r="B47" s="62">
        <v>0</v>
      </c>
      <c r="C47" s="62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f>SUM(D47:G47)*J5</f>
        <v>0</v>
      </c>
      <c r="K47" s="39"/>
      <c r="L47" s="39"/>
      <c r="M47" s="39"/>
      <c r="N47" s="39"/>
    </row>
    <row r="48" spans="1:14" s="6" customFormat="1" ht="13.15" x14ac:dyDescent="0.4">
      <c r="A48" s="3">
        <v>28</v>
      </c>
      <c r="B48" s="62">
        <v>0</v>
      </c>
      <c r="C48" s="62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f>SUM(D48:G48)*J5</f>
        <v>0</v>
      </c>
      <c r="K48" s="39"/>
      <c r="L48" s="39"/>
      <c r="M48" s="39"/>
      <c r="N48" s="39"/>
    </row>
    <row r="49" spans="1:14" s="6" customFormat="1" ht="13.15" x14ac:dyDescent="0.4">
      <c r="A49" s="3">
        <v>29</v>
      </c>
      <c r="B49" s="62">
        <v>0</v>
      </c>
      <c r="C49" s="62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f>SUM(D49:G49)*J5</f>
        <v>0</v>
      </c>
      <c r="K49" s="39"/>
      <c r="L49" s="39"/>
      <c r="M49" s="39"/>
      <c r="N49" s="39"/>
    </row>
    <row r="50" spans="1:14" s="6" customFormat="1" ht="13.15" x14ac:dyDescent="0.4">
      <c r="A50" s="12">
        <v>30</v>
      </c>
      <c r="B50" s="63">
        <v>0</v>
      </c>
      <c r="C50" s="63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f>SUM(D50:G50)*J5</f>
        <v>0</v>
      </c>
      <c r="K50" s="39"/>
      <c r="L50" s="39"/>
      <c r="M50" s="39"/>
      <c r="N50" s="39"/>
    </row>
    <row r="51" spans="1:14" s="6" customFormat="1" ht="13.15" x14ac:dyDescent="0.4">
      <c r="A51" s="11" t="s">
        <v>34</v>
      </c>
      <c r="B51" s="62">
        <f>B21+NPV(J3,B22:B50)</f>
        <v>530226.42658661748</v>
      </c>
      <c r="C51" s="62">
        <f>C21+NPV(J3,C22:C50)</f>
        <v>221.57038219059265</v>
      </c>
      <c r="D51" s="29">
        <f>D21+NPV(J3,D22:D50)</f>
        <v>31055361.995528482</v>
      </c>
      <c r="E51" s="29">
        <f>E21+NPV(J3,E22:E50)</f>
        <v>4794770.8459147029</v>
      </c>
      <c r="F51" s="29">
        <f>F21+NPV(J3,F22:F50)</f>
        <v>10493171.599254213</v>
      </c>
      <c r="G51" s="29">
        <f>G21+NPV(J3,G22:G50)</f>
        <v>18560046.090858739</v>
      </c>
      <c r="H51" s="29">
        <f>H21+NPV(J3,H22:H50)</f>
        <v>43165054.843366995</v>
      </c>
      <c r="I51" s="29">
        <f>I21+NPV(J3,I22:I50)</f>
        <v>0</v>
      </c>
      <c r="J51" s="29">
        <f>J21+NPV(J3,J22:J50)</f>
        <v>6490335.053155615</v>
      </c>
      <c r="K51" s="39"/>
      <c r="L51" s="39"/>
      <c r="M51" s="39"/>
      <c r="N51" s="39"/>
    </row>
    <row r="52" spans="1:14" s="6" customFormat="1" ht="13.15" x14ac:dyDescent="0.4">
      <c r="A52" s="11" t="s">
        <v>35</v>
      </c>
      <c r="B52" s="64">
        <f>B21+NPV(J4,B22:B50)</f>
        <v>837573.0121237085</v>
      </c>
      <c r="C52" s="64">
        <f>C21+NPV(J4,C22:C50)</f>
        <v>350.00400414493402</v>
      </c>
      <c r="D52" s="29">
        <f>D21+NPV(J4,D22:D50)</f>
        <v>51688071.00003387</v>
      </c>
      <c r="E52" s="29">
        <f>E21+NPV(J4,E22:E50)</f>
        <v>7980343.4847030127</v>
      </c>
      <c r="F52" s="29">
        <f>F21+NPV(J4,F22:F50)</f>
        <v>17464674.819107242</v>
      </c>
      <c r="G52" s="29">
        <f>G21+NPV(J4,G22:G50)</f>
        <v>33459009.567581665</v>
      </c>
      <c r="H52" s="29">
        <f>H21+NPV(J4,H22:H50)</f>
        <v>70593885.13808912</v>
      </c>
      <c r="I52" s="29">
        <f>I21+NPV(J4,I22:I50)</f>
        <v>0</v>
      </c>
      <c r="J52" s="29">
        <f>J21+NPV(J4,J22:J50)</f>
        <v>11059209.887142578</v>
      </c>
      <c r="K52" s="39"/>
      <c r="L52" s="39"/>
      <c r="M52" s="39"/>
      <c r="N52" s="39"/>
    </row>
    <row r="53" spans="1:14" s="6" customFormat="1" ht="13.15" x14ac:dyDescent="0.4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1:14" s="6" customFormat="1" ht="13.15" x14ac:dyDescent="0.4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14" s="6" customFormat="1" ht="13.15" x14ac:dyDescent="0.4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s="6" customFormat="1" ht="13.15" x14ac:dyDescent="0.4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1:14" s="6" customFormat="1" ht="13.15" x14ac:dyDescent="0.4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s="6" customFormat="1" ht="13.15" x14ac:dyDescent="0.4">
      <c r="B58" s="39"/>
      <c r="C58" s="50"/>
      <c r="D58" s="50"/>
      <c r="E58" s="50"/>
      <c r="F58" s="50"/>
      <c r="G58" s="50"/>
      <c r="H58" s="50"/>
      <c r="I58" s="50"/>
      <c r="J58" s="39"/>
      <c r="K58" s="39"/>
      <c r="L58" s="39"/>
      <c r="M58" s="39"/>
      <c r="N58" s="39"/>
    </row>
    <row r="59" spans="1:14" s="6" customFormat="1" ht="13.15" x14ac:dyDescent="0.4">
      <c r="B59" s="39"/>
      <c r="C59" s="50"/>
      <c r="D59" s="50"/>
      <c r="E59" s="50"/>
      <c r="F59" s="50"/>
      <c r="G59" s="50"/>
      <c r="H59" s="50"/>
      <c r="I59" s="50"/>
      <c r="J59" s="39"/>
      <c r="K59" s="39"/>
      <c r="L59" s="39"/>
      <c r="M59" s="39"/>
      <c r="N59" s="39"/>
    </row>
    <row r="60" spans="1:14" s="6" customFormat="1" ht="13.15" x14ac:dyDescent="0.4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  <row r="61" spans="1:14" s="6" customFormat="1" ht="13.15" x14ac:dyDescent="0.4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</row>
    <row r="62" spans="1:14" s="6" customFormat="1" ht="13.15" x14ac:dyDescent="0.4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1:14" s="6" customFormat="1" ht="13.15" x14ac:dyDescent="0.4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1:14" s="6" customFormat="1" ht="13.15" x14ac:dyDescent="0.4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spans="2:14" s="6" customFormat="1" ht="13.15" x14ac:dyDescent="0.4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</row>
    <row r="66" spans="2:14" s="6" customFormat="1" ht="13.15" x14ac:dyDescent="0.4"/>
    <row r="67" spans="2:14" s="6" customFormat="1" ht="13.15" x14ac:dyDescent="0.4"/>
    <row r="68" spans="2:14" s="6" customFormat="1" ht="13.15" x14ac:dyDescent="0.4"/>
  </sheetData>
  <printOptions horizontalCentered="1"/>
  <pageMargins left="0.23622047244094491" right="0.23622047244094491" top="0.74803149606299213" bottom="0.74803149606299213" header="0.31496062992125984" footer="0.31496062992125984"/>
  <pageSetup scale="74" orientation="portrait" r:id="rId1"/>
  <headerFooter>
    <oddHeader>&amp;CMidAmerican Energy Company
Iowa Energy Efficiency&amp;R2021 Exhibit F
Detailed Cost Benefit Results
EEP-2018-0002</oddHeader>
    <oddFooter>&amp;L&amp;A&amp;CPage &amp;P of &amp;N&amp;R&amp;F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BB8E3-BEB1-416A-913C-6BF8786FCA05}">
  <sheetPr codeName="Sheet32">
    <pageSetUpPr fitToPage="1"/>
  </sheetPr>
  <dimension ref="A2:T69"/>
  <sheetViews>
    <sheetView view="pageLayout" zoomScale="90" zoomScaleNormal="100" zoomScalePageLayoutView="90" workbookViewId="0">
      <selection activeCell="A2" sqref="A2"/>
    </sheetView>
  </sheetViews>
  <sheetFormatPr defaultColWidth="9.1328125" defaultRowHeight="14.25" x14ac:dyDescent="0.45"/>
  <cols>
    <col min="1" max="1" customWidth="true" style="21" width="10.265625" collapsed="false"/>
    <col min="2" max="2" customWidth="true" style="21" width="14.3984375" collapsed="false"/>
    <col min="3" max="3" customWidth="true" style="21" width="14.265625" collapsed="false"/>
    <col min="4" max="6" customWidth="true" style="21" width="14.73046875" collapsed="false"/>
    <col min="7" max="7" customWidth="true" style="21" width="16.59765625" collapsed="false"/>
    <col min="8" max="9" customWidth="true" style="21" width="12.265625" collapsed="false"/>
    <col min="10" max="10" customWidth="true" style="21" width="13.0" collapsed="false"/>
    <col min="11" max="11" bestFit="true" customWidth="true" style="21" width="12.3984375" collapsed="false"/>
    <col min="12" max="12" customWidth="true" style="21" width="12.73046875" collapsed="false"/>
    <col min="13" max="13" bestFit="true" customWidth="true" style="21" width="9.3984375" collapsed="false"/>
    <col min="14" max="14" bestFit="true" customWidth="true" style="21" width="13.265625" collapsed="false"/>
    <col min="15" max="15" bestFit="true" customWidth="true" style="21" width="24.3984375" collapsed="false"/>
    <col min="16" max="16" bestFit="true" customWidth="true" style="21" width="13.0" collapsed="false"/>
    <col min="17" max="17" bestFit="true" customWidth="true" style="21" width="12.73046875" collapsed="false"/>
    <col min="18" max="18" bestFit="true" customWidth="true" style="21" width="13.3984375" collapsed="false"/>
    <col min="19" max="16384" style="21" width="9.1328125" collapsed="false"/>
  </cols>
  <sheetData>
    <row r="2" spans="1:20" s="2" customFormat="1" ht="18" x14ac:dyDescent="0.55000000000000004">
      <c r="A2" s="1" t="s">
        <v>49</v>
      </c>
      <c r="B2" s="1"/>
      <c r="C2" s="1"/>
      <c r="D2" s="51"/>
      <c r="E2" s="51"/>
      <c r="F2" s="51"/>
      <c r="G2" s="51"/>
      <c r="H2" s="51"/>
      <c r="I2" s="25"/>
      <c r="J2" s="26"/>
      <c r="K2" s="26"/>
      <c r="L2" s="52"/>
      <c r="M2" s="52"/>
    </row>
    <row r="3" spans="1:20" s="2" customFormat="1" ht="18" x14ac:dyDescent="0.55000000000000004">
      <c r="A3" s="1" t="s">
        <v>65</v>
      </c>
      <c r="B3" s="1"/>
      <c r="C3" s="1"/>
      <c r="D3" s="51"/>
      <c r="E3" s="51"/>
      <c r="F3" s="51"/>
      <c r="G3" s="51"/>
      <c r="H3" s="51"/>
      <c r="I3" s="23" t="s">
        <v>36</v>
      </c>
      <c r="J3" s="24">
        <v>7.1300000000000002E-2</v>
      </c>
      <c r="K3" s="26"/>
      <c r="L3" s="52"/>
      <c r="M3" s="52"/>
    </row>
    <row r="4" spans="1:20" s="2" customFormat="1" ht="15" customHeight="1" x14ac:dyDescent="0.55000000000000004">
      <c r="A4" s="22"/>
      <c r="B4" s="1"/>
      <c r="C4" s="1"/>
      <c r="D4" s="51"/>
      <c r="E4" s="51"/>
      <c r="F4" s="51"/>
      <c r="G4" s="51"/>
      <c r="I4" s="23" t="s">
        <v>37</v>
      </c>
      <c r="J4" s="24">
        <v>2.1999999999999999E-2</v>
      </c>
      <c r="K4" s="26"/>
      <c r="L4" s="52"/>
      <c r="M4" s="52"/>
    </row>
    <row r="5" spans="1:20" s="6" customFormat="1" x14ac:dyDescent="0.45">
      <c r="A5" s="3" t="s">
        <v>0</v>
      </c>
      <c r="B5" s="3"/>
      <c r="C5" s="28">
        <v>345092.29999999981</v>
      </c>
      <c r="D5" s="53"/>
      <c r="E5" s="53"/>
      <c r="F5" s="53"/>
      <c r="G5" s="53"/>
      <c r="I5" s="23" t="s">
        <v>38</v>
      </c>
      <c r="J5" s="24">
        <v>0.1</v>
      </c>
      <c r="K5" s="27"/>
      <c r="L5" s="53"/>
      <c r="M5" s="53"/>
      <c r="N5" s="5"/>
      <c r="Q5" s="5"/>
      <c r="R5" s="5"/>
    </row>
    <row r="6" spans="1:20" s="6" customFormat="1" ht="13.15" x14ac:dyDescent="0.4">
      <c r="A6" s="3" t="s">
        <v>39</v>
      </c>
      <c r="B6" s="3"/>
      <c r="C6" s="29">
        <v>50286.81</v>
      </c>
      <c r="D6" s="53"/>
      <c r="E6" s="53"/>
      <c r="F6" s="53"/>
      <c r="G6" s="53"/>
      <c r="H6" s="53"/>
      <c r="I6" s="27"/>
      <c r="J6" s="27"/>
      <c r="K6" s="27"/>
      <c r="L6" s="53"/>
      <c r="M6" s="53"/>
      <c r="N6" s="5"/>
      <c r="Q6" s="5"/>
      <c r="R6" s="5"/>
    </row>
    <row r="7" spans="1:20" s="6" customFormat="1" ht="13.15" x14ac:dyDescent="0.4">
      <c r="A7" s="3" t="s">
        <v>1</v>
      </c>
      <c r="B7" s="3"/>
      <c r="C7" s="29">
        <v>7048830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8"/>
      <c r="O7" s="8"/>
      <c r="P7" s="8"/>
      <c r="Q7" s="8"/>
      <c r="R7" s="8"/>
    </row>
    <row r="8" spans="1:20" s="6" customFormat="1" ht="13.15" x14ac:dyDescent="0.4">
      <c r="A8" s="3" t="s">
        <v>2</v>
      </c>
      <c r="B8" s="3"/>
      <c r="C8" s="29">
        <v>7048830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9"/>
      <c r="O8" s="9"/>
      <c r="P8" s="9"/>
      <c r="Q8" s="9"/>
      <c r="R8" s="9"/>
    </row>
    <row r="9" spans="1:20" s="6" customFormat="1" ht="13.15" x14ac:dyDescent="0.4">
      <c r="A9" s="3" t="s">
        <v>3</v>
      </c>
      <c r="B9" s="3"/>
      <c r="C9" s="29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10"/>
      <c r="O9" s="10"/>
      <c r="P9" s="10"/>
      <c r="Q9" s="10"/>
      <c r="R9" s="10"/>
    </row>
    <row r="10" spans="1:20" s="6" customFormat="1" ht="13.15" x14ac:dyDescent="0.4">
      <c r="A10" s="3"/>
      <c r="B10" s="3"/>
      <c r="C10" s="11"/>
      <c r="D10" s="11" t="s">
        <v>4</v>
      </c>
      <c r="E10" s="11"/>
      <c r="F10" s="11" t="s">
        <v>5</v>
      </c>
      <c r="G10" s="11"/>
      <c r="H10" s="3"/>
      <c r="I10" s="3"/>
    </row>
    <row r="11" spans="1:20" s="6" customFormat="1" ht="13.15" x14ac:dyDescent="0.4">
      <c r="A11" s="12" t="s">
        <v>6</v>
      </c>
      <c r="B11" s="12"/>
      <c r="C11" s="13" t="s">
        <v>7</v>
      </c>
      <c r="D11" s="13" t="s">
        <v>8</v>
      </c>
      <c r="E11" s="13" t="s">
        <v>9</v>
      </c>
      <c r="F11" s="13" t="s">
        <v>10</v>
      </c>
      <c r="G11" s="13" t="s">
        <v>11</v>
      </c>
      <c r="H11" s="3"/>
      <c r="I11" s="3"/>
    </row>
    <row r="12" spans="1:20" s="6" customFormat="1" ht="13.15" x14ac:dyDescent="0.4">
      <c r="A12" s="3" t="s">
        <v>12</v>
      </c>
      <c r="B12" s="3"/>
      <c r="C12" s="58">
        <f>H52+I52+C8+C9</f>
        <v>7091117.2800000003</v>
      </c>
      <c r="D12" s="58">
        <f>SUM(D52:G52)</f>
        <v>43762918.160000004</v>
      </c>
      <c r="E12" s="58">
        <f>SUM(D52:G52)</f>
        <v>43762918.160000004</v>
      </c>
      <c r="F12" s="58">
        <f>SUM(D52:G52)+I52+C9</f>
        <v>43762918.160000004</v>
      </c>
      <c r="G12" s="7">
        <f>SUM(D53:G53)+I53+J53</f>
        <v>48139209.976000004</v>
      </c>
      <c r="H12" s="15"/>
      <c r="I12" s="14"/>
      <c r="O12" s="16"/>
      <c r="P12" s="16"/>
      <c r="Q12" s="16"/>
      <c r="R12" s="16"/>
      <c r="S12" s="16"/>
      <c r="T12" s="16"/>
    </row>
    <row r="13" spans="1:20" s="6" customFormat="1" ht="13.15" x14ac:dyDescent="0.4">
      <c r="A13" s="12" t="s">
        <v>13</v>
      </c>
      <c r="B13" s="12"/>
      <c r="C13" s="59">
        <f>C7</f>
        <v>7048830</v>
      </c>
      <c r="D13" s="59">
        <f>H52+C5+C8+K52+L52</f>
        <v>7436209.5800000001</v>
      </c>
      <c r="E13" s="59">
        <f>C5+C8+K52+L52</f>
        <v>7393922.2999999998</v>
      </c>
      <c r="F13" s="59">
        <f>C5+C7+K52</f>
        <v>7393922.2999999998</v>
      </c>
      <c r="G13" s="59">
        <f>C5+C7+K53</f>
        <v>7393922.2999999998</v>
      </c>
      <c r="H13" s="3"/>
      <c r="I13" s="14"/>
      <c r="O13" s="16"/>
      <c r="P13" s="16"/>
      <c r="Q13" s="16"/>
      <c r="R13" s="16"/>
      <c r="S13" s="16"/>
      <c r="T13" s="16"/>
    </row>
    <row r="14" spans="1:20" s="6" customFormat="1" ht="13.15" x14ac:dyDescent="0.4">
      <c r="A14" s="3" t="s">
        <v>14</v>
      </c>
      <c r="B14" s="3"/>
      <c r="C14" s="58">
        <f>C12-C13</f>
        <v>42287.280000000261</v>
      </c>
      <c r="D14" s="58">
        <f t="shared" ref="D14:G14" si="0">D12-D13</f>
        <v>36326708.580000006</v>
      </c>
      <c r="E14" s="58">
        <f t="shared" si="0"/>
        <v>36368995.860000007</v>
      </c>
      <c r="F14" s="58">
        <f t="shared" si="0"/>
        <v>36368995.860000007</v>
      </c>
      <c r="G14" s="58">
        <f t="shared" si="0"/>
        <v>40745287.676000006</v>
      </c>
      <c r="H14" s="3"/>
      <c r="I14" s="17"/>
      <c r="O14" s="16"/>
      <c r="P14" s="16"/>
      <c r="Q14" s="16"/>
      <c r="R14" s="16"/>
      <c r="S14" s="16"/>
      <c r="T14" s="16"/>
    </row>
    <row r="15" spans="1:20" s="6" customFormat="1" ht="13.15" x14ac:dyDescent="0.4">
      <c r="A15" s="3" t="s">
        <v>15</v>
      </c>
      <c r="B15" s="3"/>
      <c r="C15" s="18">
        <f>IFERROR(C12/C13,0)</f>
        <v>1.0059991913551611</v>
      </c>
      <c r="D15" s="18">
        <f t="shared" ref="D15:G15" si="1">IFERROR(D12/D13,0)</f>
        <v>5.8851109142623175</v>
      </c>
      <c r="E15" s="18">
        <f t="shared" si="1"/>
        <v>5.9187690084327782</v>
      </c>
      <c r="F15" s="18">
        <f t="shared" si="1"/>
        <v>5.9187690084327782</v>
      </c>
      <c r="G15" s="18">
        <f t="shared" si="1"/>
        <v>6.5106459092760556</v>
      </c>
      <c r="H15" s="3"/>
      <c r="I15" s="3"/>
      <c r="O15" s="16"/>
      <c r="P15" s="16"/>
      <c r="Q15" s="16"/>
      <c r="R15" s="16"/>
      <c r="S15" s="16"/>
      <c r="T15" s="16"/>
    </row>
    <row r="16" spans="1:20" s="6" customFormat="1" ht="13.15" x14ac:dyDescent="0.4">
      <c r="A16" s="3" t="s">
        <v>45</v>
      </c>
      <c r="B16" s="3"/>
      <c r="C16" s="57">
        <f>IFERROR(C13/C52/1000,"")</f>
        <v>26.39230340086641</v>
      </c>
      <c r="D16" s="57">
        <f>IFERROR(D13/C52/1000,"")</f>
        <v>27.842734097401891</v>
      </c>
      <c r="E16" s="57">
        <f>IFERROR(E13/C52/1000,"")</f>
        <v>27.684401618996624</v>
      </c>
      <c r="F16" s="57">
        <f>IFERROR(F13/C52/1000,"")</f>
        <v>27.684401618996624</v>
      </c>
      <c r="G16" s="57">
        <f>IFERROR(G13/C53/1000,"")</f>
        <v>27.684401618996624</v>
      </c>
      <c r="H16" s="3"/>
      <c r="I16" s="3"/>
      <c r="O16" s="16"/>
      <c r="P16" s="16"/>
      <c r="Q16" s="16"/>
      <c r="R16" s="16"/>
      <c r="S16" s="16"/>
      <c r="T16" s="16"/>
    </row>
    <row r="17" spans="1:12" s="6" customFormat="1" ht="13.15" x14ac:dyDescent="0.4">
      <c r="A17" s="3"/>
      <c r="B17" s="3"/>
      <c r="C17" s="3"/>
      <c r="D17" s="3"/>
      <c r="E17" s="3"/>
      <c r="F17" s="3"/>
      <c r="G17" s="3"/>
      <c r="H17" s="3"/>
      <c r="I17" s="3"/>
    </row>
    <row r="18" spans="1:12" s="6" customFormat="1" ht="13.15" x14ac:dyDescent="0.4">
      <c r="A18" s="11"/>
      <c r="B18" s="11"/>
      <c r="C18" s="11"/>
      <c r="D18" s="11" t="s">
        <v>17</v>
      </c>
      <c r="E18" s="11" t="s">
        <v>17</v>
      </c>
      <c r="F18" s="11" t="s">
        <v>17</v>
      </c>
      <c r="G18" s="11"/>
      <c r="H18" s="11"/>
      <c r="I18" s="11"/>
      <c r="J18" s="11"/>
      <c r="K18" s="60" t="s">
        <v>40</v>
      </c>
      <c r="L18" s="60"/>
    </row>
    <row r="19" spans="1:12" s="6" customFormat="1" ht="13.15" x14ac:dyDescent="0.4">
      <c r="A19" s="11"/>
      <c r="B19" s="11" t="s">
        <v>18</v>
      </c>
      <c r="C19" s="11" t="s">
        <v>18</v>
      </c>
      <c r="D19" s="11" t="s">
        <v>19</v>
      </c>
      <c r="E19" s="11" t="s">
        <v>20</v>
      </c>
      <c r="F19" s="11" t="s">
        <v>21</v>
      </c>
      <c r="G19" s="11" t="s">
        <v>17</v>
      </c>
      <c r="H19" s="11"/>
      <c r="I19" s="11"/>
      <c r="J19" s="11"/>
      <c r="K19" s="60" t="s">
        <v>41</v>
      </c>
      <c r="L19" s="60" t="s">
        <v>40</v>
      </c>
    </row>
    <row r="20" spans="1:12" s="6" customFormat="1" ht="13.15" x14ac:dyDescent="0.4">
      <c r="A20" s="11"/>
      <c r="B20" s="11" t="s">
        <v>22</v>
      </c>
      <c r="C20" s="11" t="s">
        <v>23</v>
      </c>
      <c r="D20" s="11" t="s">
        <v>24</v>
      </c>
      <c r="E20" s="11" t="s">
        <v>24</v>
      </c>
      <c r="F20" s="11" t="s">
        <v>24</v>
      </c>
      <c r="G20" s="11" t="s">
        <v>22</v>
      </c>
      <c r="H20" s="11" t="s">
        <v>25</v>
      </c>
      <c r="I20" s="11" t="s">
        <v>26</v>
      </c>
      <c r="J20" s="11"/>
      <c r="K20" s="60" t="s">
        <v>42</v>
      </c>
      <c r="L20" s="60" t="s">
        <v>41</v>
      </c>
    </row>
    <row r="21" spans="1:12" s="6" customFormat="1" ht="13.15" x14ac:dyDescent="0.4">
      <c r="A21" s="13" t="s">
        <v>27</v>
      </c>
      <c r="B21" s="65" t="s">
        <v>28</v>
      </c>
      <c r="C21" s="13" t="s">
        <v>29</v>
      </c>
      <c r="D21" s="13" t="s">
        <v>30</v>
      </c>
      <c r="E21" s="13" t="s">
        <v>30</v>
      </c>
      <c r="F21" s="13" t="s">
        <v>30</v>
      </c>
      <c r="G21" s="13" t="s">
        <v>30</v>
      </c>
      <c r="H21" s="13" t="s">
        <v>31</v>
      </c>
      <c r="I21" s="13" t="s">
        <v>32</v>
      </c>
      <c r="J21" s="13" t="s">
        <v>33</v>
      </c>
      <c r="K21" s="61" t="s">
        <v>43</v>
      </c>
      <c r="L21" s="61" t="s">
        <v>44</v>
      </c>
    </row>
    <row r="22" spans="1:12" s="6" customFormat="1" ht="13.15" x14ac:dyDescent="0.4">
      <c r="A22" s="3">
        <v>1</v>
      </c>
      <c r="B22" s="62">
        <v>612.72799999999995</v>
      </c>
      <c r="C22" s="62">
        <v>267.07900000000001</v>
      </c>
      <c r="D22" s="29">
        <v>29314011.91</v>
      </c>
      <c r="E22" s="29">
        <v>4525916.33</v>
      </c>
      <c r="F22" s="29">
        <v>9904793.8100000005</v>
      </c>
      <c r="G22" s="29">
        <v>18196.11</v>
      </c>
      <c r="H22" s="29">
        <v>42287.28</v>
      </c>
      <c r="I22" s="29">
        <v>0</v>
      </c>
      <c r="J22" s="7">
        <f>SUM(D22:G22)*J5</f>
        <v>4376291.8160000006</v>
      </c>
      <c r="K22" s="7">
        <v>0</v>
      </c>
      <c r="L22" s="7">
        <v>0</v>
      </c>
    </row>
    <row r="23" spans="1:12" s="6" customFormat="1" ht="13.15" x14ac:dyDescent="0.4">
      <c r="A23" s="3">
        <v>2</v>
      </c>
      <c r="B23" s="62">
        <v>0</v>
      </c>
      <c r="C23" s="62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7">
        <f>SUM(D23:G23)*J5</f>
        <v>0</v>
      </c>
      <c r="K23" s="7">
        <f>IF(B23&gt;0,(C5)*1.02,0)</f>
        <v>0</v>
      </c>
      <c r="L23" s="7">
        <f>IF(B23&gt;0,C8,0)</f>
        <v>0</v>
      </c>
    </row>
    <row r="24" spans="1:12" s="6" customFormat="1" ht="13.15" x14ac:dyDescent="0.4">
      <c r="A24" s="3">
        <v>3</v>
      </c>
      <c r="B24" s="62">
        <v>0</v>
      </c>
      <c r="C24" s="62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7">
        <f>SUM(D24:G24)*J5</f>
        <v>0</v>
      </c>
      <c r="K24" s="7">
        <f>IF(B24&gt;0,K23*1.02,0)</f>
        <v>0</v>
      </c>
      <c r="L24" s="7">
        <f>IF(B24&gt;0,L23,0)</f>
        <v>0</v>
      </c>
    </row>
    <row r="25" spans="1:12" s="6" customFormat="1" ht="13.15" x14ac:dyDescent="0.4">
      <c r="A25" s="3">
        <v>4</v>
      </c>
      <c r="B25" s="62">
        <v>0</v>
      </c>
      <c r="C25" s="62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7">
        <f>SUM(D25:G25)*J5</f>
        <v>0</v>
      </c>
      <c r="K25" s="7">
        <f t="shared" ref="K25:K50" si="2">IF(B25&gt;0,K24*1.02,0)</f>
        <v>0</v>
      </c>
      <c r="L25" s="7">
        <f t="shared" ref="L25:L51" si="3">IF(B25&gt;0,L24,0)</f>
        <v>0</v>
      </c>
    </row>
    <row r="26" spans="1:12" s="6" customFormat="1" ht="13.15" x14ac:dyDescent="0.4">
      <c r="A26" s="3">
        <v>5</v>
      </c>
      <c r="B26" s="62">
        <v>0</v>
      </c>
      <c r="C26" s="62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7">
        <f>SUM(D26:G26)*J5</f>
        <v>0</v>
      </c>
      <c r="K26" s="7">
        <f t="shared" si="2"/>
        <v>0</v>
      </c>
      <c r="L26" s="7">
        <f t="shared" si="3"/>
        <v>0</v>
      </c>
    </row>
    <row r="27" spans="1:12" s="6" customFormat="1" ht="13.15" x14ac:dyDescent="0.4">
      <c r="A27" s="3">
        <v>6</v>
      </c>
      <c r="B27" s="62">
        <v>0</v>
      </c>
      <c r="C27" s="62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7">
        <f>SUM(D27:G27)*J5</f>
        <v>0</v>
      </c>
      <c r="K27" s="7">
        <f t="shared" si="2"/>
        <v>0</v>
      </c>
      <c r="L27" s="7">
        <f t="shared" si="3"/>
        <v>0</v>
      </c>
    </row>
    <row r="28" spans="1:12" s="6" customFormat="1" ht="13.15" x14ac:dyDescent="0.4">
      <c r="A28" s="3">
        <v>7</v>
      </c>
      <c r="B28" s="62">
        <v>0</v>
      </c>
      <c r="C28" s="62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7">
        <f>SUM(D28:G28)*J5</f>
        <v>0</v>
      </c>
      <c r="K28" s="7">
        <f t="shared" si="2"/>
        <v>0</v>
      </c>
      <c r="L28" s="7">
        <f t="shared" si="3"/>
        <v>0</v>
      </c>
    </row>
    <row r="29" spans="1:12" s="6" customFormat="1" ht="13.15" x14ac:dyDescent="0.4">
      <c r="A29" s="3">
        <v>8</v>
      </c>
      <c r="B29" s="62">
        <v>0</v>
      </c>
      <c r="C29" s="62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7">
        <f>SUM(D29:G29)*J5</f>
        <v>0</v>
      </c>
      <c r="K29" s="7">
        <f t="shared" si="2"/>
        <v>0</v>
      </c>
      <c r="L29" s="7">
        <f t="shared" si="3"/>
        <v>0</v>
      </c>
    </row>
    <row r="30" spans="1:12" s="6" customFormat="1" ht="13.15" x14ac:dyDescent="0.4">
      <c r="A30" s="3">
        <v>9</v>
      </c>
      <c r="B30" s="62">
        <v>0</v>
      </c>
      <c r="C30" s="62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7">
        <f>SUM(D30:G30)*J5</f>
        <v>0</v>
      </c>
      <c r="K30" s="7">
        <f t="shared" si="2"/>
        <v>0</v>
      </c>
      <c r="L30" s="7">
        <f t="shared" si="3"/>
        <v>0</v>
      </c>
    </row>
    <row r="31" spans="1:12" s="6" customFormat="1" ht="13.15" x14ac:dyDescent="0.4">
      <c r="A31" s="3">
        <v>10</v>
      </c>
      <c r="B31" s="62">
        <v>0</v>
      </c>
      <c r="C31" s="62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7">
        <f>SUM(D31:G31)*J5</f>
        <v>0</v>
      </c>
      <c r="K31" s="7">
        <f t="shared" si="2"/>
        <v>0</v>
      </c>
      <c r="L31" s="7">
        <f t="shared" si="3"/>
        <v>0</v>
      </c>
    </row>
    <row r="32" spans="1:12" s="6" customFormat="1" ht="13.15" x14ac:dyDescent="0.4">
      <c r="A32" s="3">
        <v>11</v>
      </c>
      <c r="B32" s="62">
        <v>0</v>
      </c>
      <c r="C32" s="62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7">
        <f>SUM(D32:G32)*J5</f>
        <v>0</v>
      </c>
      <c r="K32" s="7">
        <f t="shared" si="2"/>
        <v>0</v>
      </c>
      <c r="L32" s="7">
        <f t="shared" si="3"/>
        <v>0</v>
      </c>
    </row>
    <row r="33" spans="1:12" s="6" customFormat="1" ht="13.15" x14ac:dyDescent="0.4">
      <c r="A33" s="3">
        <v>12</v>
      </c>
      <c r="B33" s="62">
        <v>0</v>
      </c>
      <c r="C33" s="62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7">
        <f>SUM(D33:G33)*J5</f>
        <v>0</v>
      </c>
      <c r="K33" s="7">
        <f t="shared" si="2"/>
        <v>0</v>
      </c>
      <c r="L33" s="7">
        <f t="shared" si="3"/>
        <v>0</v>
      </c>
    </row>
    <row r="34" spans="1:12" s="6" customFormat="1" ht="13.15" x14ac:dyDescent="0.4">
      <c r="A34" s="3">
        <v>13</v>
      </c>
      <c r="B34" s="62">
        <v>0</v>
      </c>
      <c r="C34" s="62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7">
        <f>SUM(D34:G34)*J5</f>
        <v>0</v>
      </c>
      <c r="K34" s="7">
        <f t="shared" si="2"/>
        <v>0</v>
      </c>
      <c r="L34" s="7">
        <f t="shared" si="3"/>
        <v>0</v>
      </c>
    </row>
    <row r="35" spans="1:12" s="6" customFormat="1" ht="13.15" x14ac:dyDescent="0.4">
      <c r="A35" s="3">
        <v>14</v>
      </c>
      <c r="B35" s="62">
        <v>0</v>
      </c>
      <c r="C35" s="62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7">
        <f>SUM(D35:G35)*J5</f>
        <v>0</v>
      </c>
      <c r="K35" s="7">
        <f t="shared" si="2"/>
        <v>0</v>
      </c>
      <c r="L35" s="7">
        <f t="shared" si="3"/>
        <v>0</v>
      </c>
    </row>
    <row r="36" spans="1:12" s="6" customFormat="1" ht="13.15" x14ac:dyDescent="0.4">
      <c r="A36" s="3">
        <v>15</v>
      </c>
      <c r="B36" s="62">
        <v>0</v>
      </c>
      <c r="C36" s="62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7">
        <f>SUM(D36:G36)*J5</f>
        <v>0</v>
      </c>
      <c r="K36" s="7">
        <f t="shared" si="2"/>
        <v>0</v>
      </c>
      <c r="L36" s="7">
        <f t="shared" si="3"/>
        <v>0</v>
      </c>
    </row>
    <row r="37" spans="1:12" s="6" customFormat="1" ht="13.15" x14ac:dyDescent="0.4">
      <c r="A37" s="3">
        <v>16</v>
      </c>
      <c r="B37" s="62">
        <v>0</v>
      </c>
      <c r="C37" s="62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7">
        <f>SUM(D37:G37)*J5</f>
        <v>0</v>
      </c>
      <c r="K37" s="7">
        <f t="shared" si="2"/>
        <v>0</v>
      </c>
      <c r="L37" s="7">
        <f t="shared" si="3"/>
        <v>0</v>
      </c>
    </row>
    <row r="38" spans="1:12" s="6" customFormat="1" ht="13.15" x14ac:dyDescent="0.4">
      <c r="A38" s="3">
        <v>17</v>
      </c>
      <c r="B38" s="62">
        <v>0</v>
      </c>
      <c r="C38" s="62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7">
        <f>SUM(D38:G38)*J5</f>
        <v>0</v>
      </c>
      <c r="K38" s="7">
        <f t="shared" si="2"/>
        <v>0</v>
      </c>
      <c r="L38" s="7">
        <f t="shared" si="3"/>
        <v>0</v>
      </c>
    </row>
    <row r="39" spans="1:12" s="6" customFormat="1" ht="13.15" x14ac:dyDescent="0.4">
      <c r="A39" s="3">
        <v>18</v>
      </c>
      <c r="B39" s="62">
        <v>0</v>
      </c>
      <c r="C39" s="62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7">
        <f>SUM(D39:G39)*J5</f>
        <v>0</v>
      </c>
      <c r="K39" s="7">
        <f t="shared" si="2"/>
        <v>0</v>
      </c>
      <c r="L39" s="7">
        <f t="shared" si="3"/>
        <v>0</v>
      </c>
    </row>
    <row r="40" spans="1:12" s="6" customFormat="1" ht="13.15" x14ac:dyDescent="0.4">
      <c r="A40" s="3">
        <v>19</v>
      </c>
      <c r="B40" s="62">
        <v>0</v>
      </c>
      <c r="C40" s="62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7">
        <f>SUM(D40:G40)*J5</f>
        <v>0</v>
      </c>
      <c r="K40" s="7">
        <f t="shared" si="2"/>
        <v>0</v>
      </c>
      <c r="L40" s="7">
        <f t="shared" si="3"/>
        <v>0</v>
      </c>
    </row>
    <row r="41" spans="1:12" s="6" customFormat="1" ht="13.15" x14ac:dyDescent="0.4">
      <c r="A41" s="3">
        <v>20</v>
      </c>
      <c r="B41" s="62">
        <v>0</v>
      </c>
      <c r="C41" s="62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7">
        <f>SUM(D41:G41)*J5</f>
        <v>0</v>
      </c>
      <c r="K41" s="7">
        <f t="shared" si="2"/>
        <v>0</v>
      </c>
      <c r="L41" s="7">
        <f t="shared" si="3"/>
        <v>0</v>
      </c>
    </row>
    <row r="42" spans="1:12" s="6" customFormat="1" ht="13.15" x14ac:dyDescent="0.4">
      <c r="A42" s="3">
        <v>21</v>
      </c>
      <c r="B42" s="62">
        <v>0</v>
      </c>
      <c r="C42" s="62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7">
        <f>SUM(D42:G42)*J5</f>
        <v>0</v>
      </c>
      <c r="K42" s="7">
        <f t="shared" si="2"/>
        <v>0</v>
      </c>
      <c r="L42" s="7">
        <f t="shared" si="3"/>
        <v>0</v>
      </c>
    </row>
    <row r="43" spans="1:12" s="6" customFormat="1" ht="13.15" x14ac:dyDescent="0.4">
      <c r="A43" s="3">
        <v>22</v>
      </c>
      <c r="B43" s="62">
        <v>0</v>
      </c>
      <c r="C43" s="62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7">
        <f>SUM(D43:G43)*J5</f>
        <v>0</v>
      </c>
      <c r="K43" s="7">
        <f t="shared" si="2"/>
        <v>0</v>
      </c>
      <c r="L43" s="7">
        <f t="shared" si="3"/>
        <v>0</v>
      </c>
    </row>
    <row r="44" spans="1:12" s="6" customFormat="1" ht="13.15" x14ac:dyDescent="0.4">
      <c r="A44" s="3">
        <v>23</v>
      </c>
      <c r="B44" s="62">
        <v>0</v>
      </c>
      <c r="C44" s="62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7">
        <f>SUM(D44:G44)*J5</f>
        <v>0</v>
      </c>
      <c r="K44" s="7">
        <f t="shared" si="2"/>
        <v>0</v>
      </c>
      <c r="L44" s="7">
        <f t="shared" si="3"/>
        <v>0</v>
      </c>
    </row>
    <row r="45" spans="1:12" s="6" customFormat="1" ht="13.15" x14ac:dyDescent="0.4">
      <c r="A45" s="3">
        <v>24</v>
      </c>
      <c r="B45" s="62">
        <v>0</v>
      </c>
      <c r="C45" s="62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7">
        <f>SUM(D45:G45)*J5</f>
        <v>0</v>
      </c>
      <c r="K45" s="7">
        <f t="shared" si="2"/>
        <v>0</v>
      </c>
      <c r="L45" s="7">
        <f t="shared" si="3"/>
        <v>0</v>
      </c>
    </row>
    <row r="46" spans="1:12" s="6" customFormat="1" ht="13.15" x14ac:dyDescent="0.4">
      <c r="A46" s="3">
        <v>25</v>
      </c>
      <c r="B46" s="62">
        <v>0</v>
      </c>
      <c r="C46" s="62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7">
        <f>SUM(D46:G46)*J5</f>
        <v>0</v>
      </c>
      <c r="K46" s="7">
        <f t="shared" si="2"/>
        <v>0</v>
      </c>
      <c r="L46" s="7">
        <f t="shared" si="3"/>
        <v>0</v>
      </c>
    </row>
    <row r="47" spans="1:12" s="6" customFormat="1" ht="13.15" x14ac:dyDescent="0.4">
      <c r="A47" s="3">
        <v>26</v>
      </c>
      <c r="B47" s="62">
        <v>0</v>
      </c>
      <c r="C47" s="62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7">
        <f>SUM(D47:G47)*J5</f>
        <v>0</v>
      </c>
      <c r="K47" s="7">
        <f t="shared" si="2"/>
        <v>0</v>
      </c>
      <c r="L47" s="7">
        <f t="shared" si="3"/>
        <v>0</v>
      </c>
    </row>
    <row r="48" spans="1:12" s="6" customFormat="1" ht="13.15" x14ac:dyDescent="0.4">
      <c r="A48" s="3">
        <v>27</v>
      </c>
      <c r="B48" s="62">
        <v>0</v>
      </c>
      <c r="C48" s="62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7">
        <f>SUM(D48:G48)*J5</f>
        <v>0</v>
      </c>
      <c r="K48" s="7">
        <f t="shared" si="2"/>
        <v>0</v>
      </c>
      <c r="L48" s="7">
        <f t="shared" si="3"/>
        <v>0</v>
      </c>
    </row>
    <row r="49" spans="1:12" s="6" customFormat="1" ht="13.15" x14ac:dyDescent="0.4">
      <c r="A49" s="3">
        <v>28</v>
      </c>
      <c r="B49" s="62">
        <v>0</v>
      </c>
      <c r="C49" s="62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7">
        <f>SUM(D49:G49)*J5</f>
        <v>0</v>
      </c>
      <c r="K49" s="7">
        <f t="shared" si="2"/>
        <v>0</v>
      </c>
      <c r="L49" s="7">
        <f t="shared" si="3"/>
        <v>0</v>
      </c>
    </row>
    <row r="50" spans="1:12" s="6" customFormat="1" ht="13.15" x14ac:dyDescent="0.4">
      <c r="A50" s="3">
        <v>29</v>
      </c>
      <c r="B50" s="62">
        <v>0</v>
      </c>
      <c r="C50" s="62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7">
        <f>SUM(D50:G50)*J5</f>
        <v>0</v>
      </c>
      <c r="K50" s="7">
        <f t="shared" si="2"/>
        <v>0</v>
      </c>
      <c r="L50" s="7">
        <f t="shared" si="3"/>
        <v>0</v>
      </c>
    </row>
    <row r="51" spans="1:12" s="6" customFormat="1" ht="13.15" x14ac:dyDescent="0.4">
      <c r="A51" s="12">
        <v>30</v>
      </c>
      <c r="B51" s="63">
        <v>0</v>
      </c>
      <c r="C51" s="63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19">
        <f>SUM(D51:G51)*J5</f>
        <v>0</v>
      </c>
      <c r="K51" s="19">
        <f>IF(B51&gt;0,K50*1.02,0)</f>
        <v>0</v>
      </c>
      <c r="L51" s="19">
        <f t="shared" si="3"/>
        <v>0</v>
      </c>
    </row>
    <row r="52" spans="1:12" s="6" customFormat="1" ht="13.15" x14ac:dyDescent="0.4">
      <c r="A52" s="11" t="s">
        <v>34</v>
      </c>
      <c r="B52" s="62">
        <f>B22+NPV(J3,B23:B51)</f>
        <v>612.72799999999995</v>
      </c>
      <c r="C52" s="62">
        <f>C22+NPV(J3,C23:C51)</f>
        <v>267.07900000000001</v>
      </c>
      <c r="D52" s="29">
        <f>D22+NPV(J3,D23:D51)</f>
        <v>29314011.91</v>
      </c>
      <c r="E52" s="29">
        <f>E22+NPV(J3,E23:E51)</f>
        <v>4525916.33</v>
      </c>
      <c r="F52" s="29">
        <f>F22+NPV(J3,F23:F51)</f>
        <v>9904793.8100000005</v>
      </c>
      <c r="G52" s="29">
        <f>G22+NPV(J3,G23:G51)</f>
        <v>18196.11</v>
      </c>
      <c r="H52" s="29">
        <f>H22+NPV(J3,H23:H51)</f>
        <v>42287.28</v>
      </c>
      <c r="I52" s="29">
        <f>I22+NPV(J3,I23:I51)</f>
        <v>0</v>
      </c>
      <c r="J52" s="7">
        <f>J22+NPV(J3,J23:J51)</f>
        <v>4376291.8160000006</v>
      </c>
      <c r="K52" s="7">
        <f>K22+NPV(J3,K23:K51)</f>
        <v>0</v>
      </c>
      <c r="L52" s="7">
        <f>L22+NPV(J3,L23:L51)</f>
        <v>0</v>
      </c>
    </row>
    <row r="53" spans="1:12" s="6" customFormat="1" ht="13.15" x14ac:dyDescent="0.4">
      <c r="A53" s="11" t="s">
        <v>35</v>
      </c>
      <c r="B53" s="64">
        <f>B22+NPV(J4,B23:B51)</f>
        <v>612.72799999999995</v>
      </c>
      <c r="C53" s="64">
        <f>C22+NPV(J4,C23:C51)</f>
        <v>267.07900000000001</v>
      </c>
      <c r="D53" s="29">
        <f>D22+NPV(J4,D23:D51)</f>
        <v>29314011.91</v>
      </c>
      <c r="E53" s="29">
        <f>E22+NPV(J4,E23:E51)</f>
        <v>4525916.33</v>
      </c>
      <c r="F53" s="29">
        <f>F22+NPV(J4,F23:F51)</f>
        <v>9904793.8100000005</v>
      </c>
      <c r="G53" s="29">
        <f>G22+NPV(J4,G23:G51)</f>
        <v>18196.11</v>
      </c>
      <c r="H53" s="29">
        <f>H22+NPV(J4,H23:H51)</f>
        <v>42287.28</v>
      </c>
      <c r="I53" s="29">
        <f>I22+NPV(J4,I23:I51)</f>
        <v>0</v>
      </c>
      <c r="J53" s="7">
        <f>J22+NPV(J4,J23:J51)</f>
        <v>4376291.8160000006</v>
      </c>
      <c r="K53" s="7">
        <f>K22+NPV(J4,K23:K51)</f>
        <v>0</v>
      </c>
      <c r="L53" s="7">
        <f>L22+NPV(J4,L23:L51)</f>
        <v>0</v>
      </c>
    </row>
    <row r="54" spans="1:12" s="6" customFormat="1" ht="13.15" x14ac:dyDescent="0.4"/>
    <row r="55" spans="1:12" s="6" customFormat="1" ht="13.15" x14ac:dyDescent="0.4"/>
    <row r="56" spans="1:12" s="6" customFormat="1" ht="13.15" x14ac:dyDescent="0.4"/>
    <row r="57" spans="1:12" s="6" customFormat="1" ht="13.15" x14ac:dyDescent="0.4"/>
    <row r="58" spans="1:12" s="6" customFormat="1" ht="13.15" x14ac:dyDescent="0.4"/>
    <row r="59" spans="1:12" s="6" customFormat="1" ht="13.15" x14ac:dyDescent="0.4">
      <c r="C59" s="20"/>
      <c r="D59" s="20"/>
      <c r="E59" s="20"/>
      <c r="F59" s="20"/>
      <c r="G59" s="20"/>
      <c r="H59" s="20"/>
      <c r="I59" s="20"/>
    </row>
    <row r="60" spans="1:12" s="6" customFormat="1" ht="13.15" x14ac:dyDescent="0.4">
      <c r="C60" s="20"/>
      <c r="D60" s="20"/>
      <c r="E60" s="20"/>
      <c r="F60" s="20"/>
      <c r="G60" s="20"/>
      <c r="H60" s="20"/>
      <c r="I60" s="20"/>
    </row>
    <row r="61" spans="1:12" s="6" customFormat="1" ht="13.15" x14ac:dyDescent="0.4"/>
    <row r="62" spans="1:12" s="6" customFormat="1" ht="13.15" x14ac:dyDescent="0.4"/>
    <row r="63" spans="1:12" s="6" customFormat="1" ht="13.15" x14ac:dyDescent="0.4"/>
    <row r="64" spans="1:12" s="6" customFormat="1" ht="13.15" x14ac:dyDescent="0.4"/>
    <row r="65" s="6" customFormat="1" ht="13.15" x14ac:dyDescent="0.4"/>
    <row r="66" s="6" customFormat="1" ht="13.15" x14ac:dyDescent="0.4"/>
    <row r="67" s="6" customFormat="1" ht="13.15" x14ac:dyDescent="0.4"/>
    <row r="68" s="6" customFormat="1" ht="13.15" x14ac:dyDescent="0.4"/>
    <row r="69" s="6" customFormat="1" ht="13.15" x14ac:dyDescent="0.4"/>
  </sheetData>
  <printOptions horizontalCentered="1"/>
  <pageMargins left="0.23622047244094491" right="0.23622047244094491" top="0.74803149606299213" bottom="0.74803149606299213" header="0.31496062992125984" footer="0.31496062992125984"/>
  <pageSetup scale="62" orientation="portrait" r:id="rId1"/>
  <headerFooter>
    <oddHeader>&amp;CMidAmerican Energy Company
Iowa Energy Efficiency&amp;R2021 Exhibit F
Detailed Cost Benefit Results
EEP-2018-0002</oddHeader>
    <oddFooter>&amp;L&amp;A&amp;CPage &amp;P of &amp;N&amp;R&amp;F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3E14D-325F-4957-A7BC-63A959029AB1}">
  <sheetPr codeName="Sheet16">
    <pageSetUpPr fitToPage="1"/>
  </sheetPr>
  <dimension ref="A2:T68"/>
  <sheetViews>
    <sheetView view="pageLayout" zoomScale="90" zoomScaleNormal="100" zoomScalePageLayoutView="90" workbookViewId="0">
      <selection activeCell="A2" sqref="A2"/>
    </sheetView>
  </sheetViews>
  <sheetFormatPr defaultColWidth="9.1328125" defaultRowHeight="14.25" x14ac:dyDescent="0.45"/>
  <cols>
    <col min="1" max="1" customWidth="true" style="21" width="10.265625" collapsed="false"/>
    <col min="2" max="2" customWidth="true" style="21" width="14.3984375" collapsed="false"/>
    <col min="3" max="3" customWidth="true" style="21" width="14.265625" collapsed="false"/>
    <col min="4" max="6" customWidth="true" style="21" width="14.73046875" collapsed="false"/>
    <col min="7" max="7" customWidth="true" style="21" width="16.59765625" collapsed="false"/>
    <col min="8" max="9" customWidth="true" style="21" width="12.265625" collapsed="false"/>
    <col min="10" max="10" customWidth="true" style="21" width="13.0" collapsed="false"/>
    <col min="11" max="11" bestFit="true" customWidth="true" style="21" width="12.3984375" collapsed="false"/>
    <col min="12" max="12" customWidth="true" style="21" width="12.73046875" collapsed="false"/>
    <col min="13" max="13" bestFit="true" customWidth="true" style="21" width="23.1328125" collapsed="false"/>
    <col min="14" max="14" bestFit="true" customWidth="true" style="21" width="13.265625" collapsed="false"/>
    <col min="15" max="16" bestFit="true" customWidth="true" style="21" width="13.0" collapsed="false"/>
    <col min="17" max="17" bestFit="true" customWidth="true" style="21" width="12.73046875" collapsed="false"/>
    <col min="18" max="18" bestFit="true" customWidth="true" style="21" width="13.3984375" collapsed="false"/>
    <col min="19" max="16384" style="21" width="9.1328125" collapsed="false"/>
  </cols>
  <sheetData>
    <row r="2" spans="1:20" s="2" customFormat="1" ht="18" x14ac:dyDescent="0.55000000000000004">
      <c r="A2" s="1" t="s">
        <v>49</v>
      </c>
      <c r="B2" s="1"/>
      <c r="C2" s="1"/>
      <c r="D2" s="1"/>
      <c r="E2" s="1"/>
      <c r="F2" s="1"/>
      <c r="G2" s="1"/>
      <c r="H2" s="1"/>
      <c r="I2" s="1"/>
    </row>
    <row r="3" spans="1:20" s="2" customFormat="1" ht="18" x14ac:dyDescent="0.55000000000000004">
      <c r="A3" s="1" t="s">
        <v>60</v>
      </c>
      <c r="B3" s="31"/>
      <c r="C3" s="31"/>
      <c r="D3" s="31"/>
      <c r="E3" s="31"/>
      <c r="F3" s="31"/>
      <c r="G3" s="31"/>
      <c r="H3" s="31"/>
      <c r="I3" s="34" t="s">
        <v>36</v>
      </c>
      <c r="J3" s="35">
        <v>7.1300000000000002E-2</v>
      </c>
      <c r="K3" s="46"/>
      <c r="L3" s="46"/>
      <c r="M3" s="46"/>
      <c r="N3" s="46"/>
    </row>
    <row r="4" spans="1:20" s="6" customFormat="1" x14ac:dyDescent="0.45">
      <c r="A4" s="3"/>
      <c r="B4" s="36"/>
      <c r="C4" s="28"/>
      <c r="D4" s="36"/>
      <c r="E4" s="36"/>
      <c r="F4" s="36"/>
      <c r="G4" s="36"/>
      <c r="H4" s="36"/>
      <c r="I4" s="34" t="s">
        <v>37</v>
      </c>
      <c r="J4" s="35">
        <v>2.1999999999999999E-2</v>
      </c>
      <c r="K4" s="37"/>
      <c r="L4" s="37"/>
      <c r="M4" s="39"/>
      <c r="N4" s="39"/>
      <c r="O4" s="5"/>
      <c r="P4" s="5"/>
      <c r="Q4" s="5"/>
      <c r="R4" s="5"/>
    </row>
    <row r="5" spans="1:20" s="6" customFormat="1" x14ac:dyDescent="0.45">
      <c r="A5" s="3" t="s">
        <v>0</v>
      </c>
      <c r="B5" s="36"/>
      <c r="C5" s="29">
        <v>272056.50376588752</v>
      </c>
      <c r="D5" s="36"/>
      <c r="E5" s="36"/>
      <c r="F5" s="36"/>
      <c r="G5" s="36"/>
      <c r="H5" s="36"/>
      <c r="I5" s="34" t="s">
        <v>38</v>
      </c>
      <c r="J5" s="35">
        <v>0.1</v>
      </c>
      <c r="K5" s="37"/>
      <c r="L5" s="37"/>
      <c r="M5" s="39"/>
      <c r="N5" s="39"/>
      <c r="O5" s="5"/>
      <c r="P5" s="5"/>
      <c r="Q5" s="5"/>
      <c r="R5" s="5"/>
    </row>
    <row r="6" spans="1:20" s="6" customFormat="1" ht="13.15" x14ac:dyDescent="0.4">
      <c r="A6" s="3" t="s">
        <v>1</v>
      </c>
      <c r="B6" s="36"/>
      <c r="C6" s="29">
        <v>201499.77000000005</v>
      </c>
      <c r="D6" s="36"/>
      <c r="E6" s="36"/>
      <c r="F6" s="36"/>
      <c r="G6" s="36"/>
      <c r="H6" s="36"/>
      <c r="I6" s="37"/>
      <c r="J6" s="37"/>
      <c r="K6" s="37"/>
      <c r="L6" s="37"/>
      <c r="M6" s="37"/>
      <c r="N6" s="47"/>
      <c r="O6" s="8"/>
      <c r="P6" s="8"/>
      <c r="Q6" s="8"/>
      <c r="R6" s="8"/>
    </row>
    <row r="7" spans="1:20" s="6" customFormat="1" ht="13.15" x14ac:dyDescent="0.4">
      <c r="A7" s="3" t="s">
        <v>2</v>
      </c>
      <c r="B7" s="36"/>
      <c r="C7" s="29">
        <v>271809.7900000001</v>
      </c>
      <c r="D7" s="36"/>
      <c r="E7" s="36"/>
      <c r="F7" s="36"/>
      <c r="G7" s="36"/>
      <c r="H7" s="36"/>
      <c r="I7" s="37"/>
      <c r="J7" s="37"/>
      <c r="K7" s="37"/>
      <c r="L7" s="37"/>
      <c r="M7" s="37"/>
      <c r="N7" s="48"/>
      <c r="O7" s="9"/>
      <c r="P7" s="9"/>
      <c r="Q7" s="9"/>
      <c r="R7" s="9"/>
    </row>
    <row r="8" spans="1:20" s="6" customFormat="1" ht="13.15" x14ac:dyDescent="0.4">
      <c r="A8" s="3" t="s">
        <v>3</v>
      </c>
      <c r="B8" s="36"/>
      <c r="C8" s="29">
        <v>0</v>
      </c>
      <c r="D8" s="36"/>
      <c r="E8" s="36"/>
      <c r="F8" s="36"/>
      <c r="G8" s="36"/>
      <c r="H8" s="36"/>
      <c r="I8" s="37"/>
      <c r="J8" s="37"/>
      <c r="K8" s="37"/>
      <c r="L8" s="37"/>
      <c r="M8" s="37"/>
      <c r="N8" s="49"/>
      <c r="O8" s="10"/>
      <c r="P8" s="10"/>
      <c r="Q8" s="10"/>
      <c r="R8" s="10"/>
    </row>
    <row r="9" spans="1:20" s="6" customFormat="1" ht="13.15" x14ac:dyDescent="0.4">
      <c r="A9" s="3"/>
      <c r="B9" s="36"/>
      <c r="C9" s="38"/>
      <c r="D9" s="38" t="s">
        <v>4</v>
      </c>
      <c r="E9" s="38"/>
      <c r="F9" s="38" t="s">
        <v>5</v>
      </c>
      <c r="G9" s="38"/>
      <c r="H9" s="36"/>
      <c r="I9" s="36"/>
      <c r="J9" s="39"/>
      <c r="K9" s="39"/>
      <c r="L9" s="39"/>
      <c r="M9" s="39"/>
      <c r="N9" s="39"/>
    </row>
    <row r="10" spans="1:20" s="6" customFormat="1" ht="13.15" x14ac:dyDescent="0.4">
      <c r="A10" s="12" t="s">
        <v>6</v>
      </c>
      <c r="B10" s="40"/>
      <c r="C10" s="41" t="s">
        <v>7</v>
      </c>
      <c r="D10" s="41" t="s">
        <v>8</v>
      </c>
      <c r="E10" s="41" t="s">
        <v>9</v>
      </c>
      <c r="F10" s="41" t="s">
        <v>10</v>
      </c>
      <c r="G10" s="41" t="s">
        <v>11</v>
      </c>
      <c r="H10" s="36"/>
      <c r="I10" s="36"/>
      <c r="J10" s="39"/>
      <c r="K10" s="39"/>
      <c r="L10" s="39"/>
      <c r="M10" s="39"/>
      <c r="N10" s="39"/>
    </row>
    <row r="11" spans="1:20" s="6" customFormat="1" ht="13.15" x14ac:dyDescent="0.4">
      <c r="A11" s="3" t="s">
        <v>12</v>
      </c>
      <c r="B11" s="36"/>
      <c r="C11" s="28">
        <f>H51+I51+C7+C8</f>
        <v>738207.02713053662</v>
      </c>
      <c r="D11" s="28">
        <f>SUM(D51:G51)</f>
        <v>356453.7153419375</v>
      </c>
      <c r="E11" s="28">
        <f>SUM(D51:G51)</f>
        <v>356453.7153419375</v>
      </c>
      <c r="F11" s="28">
        <f>SUM(D51:G51)+I51+C8</f>
        <v>399001.38923896517</v>
      </c>
      <c r="G11" s="29">
        <f>SUM(D52:G52)+I52+J52</f>
        <v>667722.08024173498</v>
      </c>
      <c r="H11" s="43"/>
      <c r="I11" s="42"/>
      <c r="J11" s="39"/>
      <c r="K11" s="39"/>
      <c r="L11" s="39"/>
      <c r="M11" s="39"/>
      <c r="N11" s="39"/>
      <c r="O11" s="16"/>
      <c r="P11" s="16"/>
      <c r="Q11" s="16"/>
      <c r="R11" s="16"/>
      <c r="S11" s="16"/>
      <c r="T11" s="16"/>
    </row>
    <row r="12" spans="1:20" s="6" customFormat="1" ht="13.15" x14ac:dyDescent="0.4">
      <c r="A12" s="12" t="s">
        <v>13</v>
      </c>
      <c r="B12" s="40"/>
      <c r="C12" s="55">
        <f>C6</f>
        <v>201499.77000000005</v>
      </c>
      <c r="D12" s="55">
        <f>H51+C5+C7</f>
        <v>967715.85699939635</v>
      </c>
      <c r="E12" s="55">
        <f>C5+C7</f>
        <v>543866.29376588762</v>
      </c>
      <c r="F12" s="55">
        <f>C5+C6</f>
        <v>473556.2737658876</v>
      </c>
      <c r="G12" s="55">
        <f>C5+C6</f>
        <v>473556.2737658876</v>
      </c>
      <c r="H12" s="36"/>
      <c r="I12" s="42"/>
      <c r="J12" s="39"/>
      <c r="K12" s="39"/>
      <c r="L12" s="39"/>
      <c r="M12" s="39"/>
      <c r="N12" s="39"/>
      <c r="O12" s="16"/>
      <c r="P12" s="16"/>
      <c r="Q12" s="16"/>
      <c r="R12" s="16"/>
      <c r="S12" s="16"/>
      <c r="T12" s="16"/>
    </row>
    <row r="13" spans="1:20" s="6" customFormat="1" ht="13.15" x14ac:dyDescent="0.4">
      <c r="A13" s="3" t="s">
        <v>14</v>
      </c>
      <c r="B13" s="36"/>
      <c r="C13" s="28">
        <f>C11-C12</f>
        <v>536707.2571305366</v>
      </c>
      <c r="D13" s="28">
        <f>D11-D12</f>
        <v>-611262.14165745885</v>
      </c>
      <c r="E13" s="28">
        <f>E11-E12</f>
        <v>-187412.57842395012</v>
      </c>
      <c r="F13" s="28">
        <f>F11-F12</f>
        <v>-74554.884526922426</v>
      </c>
      <c r="G13" s="28">
        <f>G11-G12</f>
        <v>194165.80647584738</v>
      </c>
      <c r="H13" s="36"/>
      <c r="I13" s="44"/>
      <c r="J13" s="39"/>
      <c r="K13" s="39"/>
      <c r="L13" s="39"/>
      <c r="M13" s="39"/>
      <c r="N13" s="39"/>
      <c r="O13" s="16"/>
      <c r="P13" s="16"/>
      <c r="Q13" s="16"/>
      <c r="R13" s="16"/>
      <c r="S13" s="16"/>
      <c r="T13" s="16"/>
    </row>
    <row r="14" spans="1:20" s="6" customFormat="1" ht="13.15" x14ac:dyDescent="0.4">
      <c r="A14" s="3" t="s">
        <v>15</v>
      </c>
      <c r="B14" s="36"/>
      <c r="C14" s="45">
        <f>IFERROR(C11/C12,0)</f>
        <v>3.6635626290319658</v>
      </c>
      <c r="D14" s="45">
        <f t="shared" ref="D14:G14" si="0">IFERROR(D11/D12,0)</f>
        <v>0.36834543194031782</v>
      </c>
      <c r="E14" s="45">
        <f t="shared" si="0"/>
        <v>0.65540688847207063</v>
      </c>
      <c r="F14" s="45">
        <f t="shared" si="0"/>
        <v>0.84256383315538086</v>
      </c>
      <c r="G14" s="45">
        <f t="shared" si="0"/>
        <v>1.4100163322339117</v>
      </c>
      <c r="H14" s="36"/>
      <c r="I14" s="36"/>
      <c r="J14" s="39"/>
      <c r="K14" s="39"/>
      <c r="L14" s="39"/>
      <c r="M14" s="39"/>
      <c r="N14" s="39"/>
      <c r="O14" s="16"/>
      <c r="P14" s="16"/>
      <c r="Q14" s="16"/>
      <c r="R14" s="16"/>
      <c r="S14" s="16"/>
      <c r="T14" s="16"/>
    </row>
    <row r="15" spans="1:20" s="6" customFormat="1" ht="13.15" x14ac:dyDescent="0.4">
      <c r="A15" s="3" t="s">
        <v>16</v>
      </c>
      <c r="B15" s="36"/>
      <c r="C15" s="54">
        <f>IFERROR(C12/B51,"")</f>
        <v>37.721654097805612</v>
      </c>
      <c r="D15" s="54">
        <f>IFERROR(D12/B51,"")</f>
        <v>181.16071707026137</v>
      </c>
      <c r="E15" s="54">
        <f>IFERROR(E12/B51,"")</f>
        <v>101.81419169308403</v>
      </c>
      <c r="F15" s="54">
        <f>IFERROR(F12/B51,"")</f>
        <v>88.651842902066576</v>
      </c>
      <c r="G15" s="54">
        <f>IFERROR(G12/B51,"")</f>
        <v>88.651842902066576</v>
      </c>
      <c r="H15" s="36"/>
      <c r="I15" s="36"/>
      <c r="J15" s="39"/>
      <c r="K15" s="39"/>
      <c r="L15" s="39"/>
      <c r="M15" s="39"/>
      <c r="N15" s="39"/>
      <c r="O15" s="16"/>
      <c r="P15" s="16"/>
      <c r="Q15" s="16"/>
      <c r="R15" s="16"/>
      <c r="S15" s="16"/>
      <c r="T15" s="16"/>
    </row>
    <row r="16" spans="1:20" s="6" customFormat="1" ht="13.15" x14ac:dyDescent="0.4">
      <c r="A16" s="3"/>
      <c r="B16" s="36"/>
      <c r="C16" s="36"/>
      <c r="D16" s="36"/>
      <c r="E16" s="36"/>
      <c r="F16" s="36"/>
      <c r="G16" s="36"/>
      <c r="H16" s="36"/>
      <c r="I16" s="36"/>
      <c r="J16" s="39"/>
      <c r="K16" s="39"/>
      <c r="L16" s="39"/>
      <c r="M16" s="39"/>
      <c r="N16" s="39"/>
    </row>
    <row r="17" spans="1:14" s="6" customFormat="1" ht="13.15" x14ac:dyDescent="0.4">
      <c r="A17" s="3"/>
      <c r="B17" s="36"/>
      <c r="C17" s="36"/>
      <c r="D17" s="38" t="s">
        <v>17</v>
      </c>
      <c r="E17" s="38" t="s">
        <v>17</v>
      </c>
      <c r="F17" s="38" t="s">
        <v>17</v>
      </c>
      <c r="G17" s="38"/>
      <c r="H17" s="38"/>
      <c r="I17" s="38"/>
      <c r="J17" s="38"/>
      <c r="K17" s="39"/>
      <c r="L17" s="39"/>
      <c r="M17" s="39"/>
      <c r="N17" s="39"/>
    </row>
    <row r="18" spans="1:14" s="6" customFormat="1" ht="13.15" x14ac:dyDescent="0.4">
      <c r="A18" s="3"/>
      <c r="B18" s="38" t="s">
        <v>18</v>
      </c>
      <c r="C18" s="38" t="s">
        <v>18</v>
      </c>
      <c r="D18" s="38" t="s">
        <v>19</v>
      </c>
      <c r="E18" s="38" t="s">
        <v>20</v>
      </c>
      <c r="F18" s="38" t="s">
        <v>21</v>
      </c>
      <c r="G18" s="38" t="s">
        <v>17</v>
      </c>
      <c r="H18" s="38"/>
      <c r="I18" s="38"/>
      <c r="J18" s="38"/>
      <c r="K18" s="39"/>
      <c r="L18" s="39"/>
      <c r="M18" s="39"/>
      <c r="N18" s="39"/>
    </row>
    <row r="19" spans="1:14" s="6" customFormat="1" ht="13.15" x14ac:dyDescent="0.4">
      <c r="A19" s="3"/>
      <c r="B19" s="38" t="s">
        <v>22</v>
      </c>
      <c r="C19" s="38" t="s">
        <v>23</v>
      </c>
      <c r="D19" s="38" t="s">
        <v>24</v>
      </c>
      <c r="E19" s="38" t="s">
        <v>24</v>
      </c>
      <c r="F19" s="38" t="s">
        <v>24</v>
      </c>
      <c r="G19" s="38" t="s">
        <v>22</v>
      </c>
      <c r="H19" s="38" t="s">
        <v>25</v>
      </c>
      <c r="I19" s="38" t="s">
        <v>26</v>
      </c>
      <c r="J19" s="38"/>
      <c r="K19" s="39"/>
      <c r="L19" s="39"/>
      <c r="M19" s="39"/>
      <c r="N19" s="39"/>
    </row>
    <row r="20" spans="1:14" s="6" customFormat="1" ht="13.15" x14ac:dyDescent="0.4">
      <c r="A20" s="13" t="s">
        <v>27</v>
      </c>
      <c r="B20" s="66" t="s">
        <v>28</v>
      </c>
      <c r="C20" s="41" t="s">
        <v>29</v>
      </c>
      <c r="D20" s="41" t="s">
        <v>30</v>
      </c>
      <c r="E20" s="41" t="s">
        <v>30</v>
      </c>
      <c r="F20" s="41" t="s">
        <v>30</v>
      </c>
      <c r="G20" s="41" t="s">
        <v>30</v>
      </c>
      <c r="H20" s="41" t="s">
        <v>31</v>
      </c>
      <c r="I20" s="41" t="s">
        <v>32</v>
      </c>
      <c r="J20" s="41" t="s">
        <v>33</v>
      </c>
      <c r="K20" s="39"/>
      <c r="L20" s="39"/>
      <c r="M20" s="39"/>
      <c r="N20" s="39"/>
    </row>
    <row r="21" spans="1:14" s="6" customFormat="1" ht="13.15" x14ac:dyDescent="0.4">
      <c r="A21" s="3">
        <v>1</v>
      </c>
      <c r="B21" s="62">
        <v>543.88266490000001</v>
      </c>
      <c r="C21" s="62">
        <v>9.3291899999999997E-2</v>
      </c>
      <c r="D21" s="29">
        <v>10679.05</v>
      </c>
      <c r="E21" s="29">
        <v>1648.79</v>
      </c>
      <c r="F21" s="29">
        <v>3608.31</v>
      </c>
      <c r="G21" s="29">
        <v>10642.53</v>
      </c>
      <c r="H21" s="29">
        <v>38866.949999999997</v>
      </c>
      <c r="I21" s="29">
        <v>5721.43</v>
      </c>
      <c r="J21" s="29">
        <f>SUM(D21:G21)*J5</f>
        <v>2657.8680000000004</v>
      </c>
      <c r="K21" s="39"/>
      <c r="L21" s="39"/>
      <c r="M21" s="39"/>
      <c r="N21" s="39"/>
    </row>
    <row r="22" spans="1:14" s="6" customFormat="1" ht="13.15" x14ac:dyDescent="0.4">
      <c r="A22" s="3">
        <v>2</v>
      </c>
      <c r="B22" s="62">
        <v>543.88266490000001</v>
      </c>
      <c r="C22" s="62">
        <v>9.3291899999999997E-2</v>
      </c>
      <c r="D22" s="29">
        <v>10919.33</v>
      </c>
      <c r="E22" s="29">
        <v>1685.88</v>
      </c>
      <c r="F22" s="29">
        <v>3689.48</v>
      </c>
      <c r="G22" s="29">
        <v>11015.9</v>
      </c>
      <c r="H22" s="29">
        <v>39449.980000000003</v>
      </c>
      <c r="I22" s="29">
        <v>5721.43</v>
      </c>
      <c r="J22" s="29">
        <f>SUM(D22:G22)*J5</f>
        <v>2731.0589999999997</v>
      </c>
      <c r="K22" s="39"/>
      <c r="L22" s="39"/>
      <c r="M22" s="39"/>
      <c r="N22" s="39"/>
    </row>
    <row r="23" spans="1:14" s="6" customFormat="1" ht="13.15" x14ac:dyDescent="0.4">
      <c r="A23" s="3">
        <v>3</v>
      </c>
      <c r="B23" s="62">
        <v>543.88266490000001</v>
      </c>
      <c r="C23" s="62">
        <v>9.3291899999999997E-2</v>
      </c>
      <c r="D23" s="29">
        <v>11165.01</v>
      </c>
      <c r="E23" s="29">
        <v>1723.82</v>
      </c>
      <c r="F23" s="29">
        <v>3772.51</v>
      </c>
      <c r="G23" s="29">
        <v>11433.09</v>
      </c>
      <c r="H23" s="29">
        <v>40041.71</v>
      </c>
      <c r="I23" s="29">
        <v>5721.43</v>
      </c>
      <c r="J23" s="29">
        <f>SUM(D23:G23)*J5</f>
        <v>2809.4430000000002</v>
      </c>
      <c r="K23" s="39"/>
      <c r="L23" s="39"/>
      <c r="M23" s="39"/>
      <c r="N23" s="39"/>
    </row>
    <row r="24" spans="1:14" s="6" customFormat="1" ht="13.15" x14ac:dyDescent="0.4">
      <c r="A24" s="3">
        <v>4</v>
      </c>
      <c r="B24" s="62">
        <v>543.88266490000001</v>
      </c>
      <c r="C24" s="62">
        <v>9.3291899999999997E-2</v>
      </c>
      <c r="D24" s="29">
        <v>11416.23</v>
      </c>
      <c r="E24" s="29">
        <v>1762.61</v>
      </c>
      <c r="F24" s="29">
        <v>3857.38</v>
      </c>
      <c r="G24" s="29">
        <v>12422.24</v>
      </c>
      <c r="H24" s="29">
        <v>40642.339999999997</v>
      </c>
      <c r="I24" s="29">
        <v>5721.43</v>
      </c>
      <c r="J24" s="29">
        <f>SUM(D24:G24)*J5</f>
        <v>2945.846</v>
      </c>
      <c r="K24" s="39"/>
      <c r="L24" s="39"/>
      <c r="M24" s="39"/>
      <c r="N24" s="39"/>
    </row>
    <row r="25" spans="1:14" s="6" customFormat="1" ht="13.15" x14ac:dyDescent="0.4">
      <c r="A25" s="3">
        <v>5</v>
      </c>
      <c r="B25" s="62">
        <v>543.88266490000001</v>
      </c>
      <c r="C25" s="62">
        <v>9.3291899999999997E-2</v>
      </c>
      <c r="D25" s="29">
        <v>11673.1</v>
      </c>
      <c r="E25" s="29">
        <v>1802.27</v>
      </c>
      <c r="F25" s="29">
        <v>3944.18</v>
      </c>
      <c r="G25" s="29">
        <v>14127.03</v>
      </c>
      <c r="H25" s="29">
        <v>41251.97</v>
      </c>
      <c r="I25" s="29">
        <v>5721.43</v>
      </c>
      <c r="J25" s="29">
        <f>SUM(D25:G25)*J5</f>
        <v>3154.6580000000004</v>
      </c>
      <c r="K25" s="39"/>
      <c r="L25" s="39"/>
      <c r="M25" s="39"/>
      <c r="N25" s="39"/>
    </row>
    <row r="26" spans="1:14" s="6" customFormat="1" ht="13.15" x14ac:dyDescent="0.4">
      <c r="A26" s="3">
        <v>6</v>
      </c>
      <c r="B26" s="62">
        <v>543.88266490000001</v>
      </c>
      <c r="C26" s="62">
        <v>9.3291899999999997E-2</v>
      </c>
      <c r="D26" s="29">
        <v>11935.75</v>
      </c>
      <c r="E26" s="29">
        <v>1842.82</v>
      </c>
      <c r="F26" s="29">
        <v>4032.92</v>
      </c>
      <c r="G26" s="29">
        <v>14673.98</v>
      </c>
      <c r="H26" s="29">
        <v>41870.78</v>
      </c>
      <c r="I26" s="29">
        <v>5721.43</v>
      </c>
      <c r="J26" s="29">
        <f>SUM(D26:G26)*J5</f>
        <v>3248.547</v>
      </c>
      <c r="K26" s="39"/>
      <c r="L26" s="39"/>
      <c r="M26" s="39"/>
      <c r="N26" s="39"/>
    </row>
    <row r="27" spans="1:14" s="6" customFormat="1" ht="13.15" x14ac:dyDescent="0.4">
      <c r="A27" s="3">
        <v>7</v>
      </c>
      <c r="B27" s="62">
        <v>543.88266490000001</v>
      </c>
      <c r="C27" s="62">
        <v>9.3291899999999997E-2</v>
      </c>
      <c r="D27" s="29">
        <v>12204.29</v>
      </c>
      <c r="E27" s="29">
        <v>1884.27</v>
      </c>
      <c r="F27" s="29">
        <v>4123.6499999999996</v>
      </c>
      <c r="G27" s="29">
        <v>15520.47</v>
      </c>
      <c r="H27" s="29">
        <v>42498.82</v>
      </c>
      <c r="I27" s="29">
        <v>5721.43</v>
      </c>
      <c r="J27" s="29">
        <f>SUM(D27:G27)*J5</f>
        <v>3373.268</v>
      </c>
      <c r="K27" s="39"/>
      <c r="L27" s="39"/>
      <c r="M27" s="39"/>
      <c r="N27" s="39"/>
    </row>
    <row r="28" spans="1:14" s="6" customFormat="1" ht="13.15" x14ac:dyDescent="0.4">
      <c r="A28" s="3">
        <v>8</v>
      </c>
      <c r="B28" s="62">
        <v>543.88266490000001</v>
      </c>
      <c r="C28" s="62">
        <v>9.3291899999999997E-2</v>
      </c>
      <c r="D28" s="29">
        <v>12478.89</v>
      </c>
      <c r="E28" s="29">
        <v>1926.67</v>
      </c>
      <c r="F28" s="29">
        <v>4216.45</v>
      </c>
      <c r="G28" s="29">
        <v>16146.59</v>
      </c>
      <c r="H28" s="29">
        <v>43136.31</v>
      </c>
      <c r="I28" s="29">
        <v>5721.43</v>
      </c>
      <c r="J28" s="29">
        <f>SUM(D28:G28)*J5</f>
        <v>3476.86</v>
      </c>
      <c r="K28" s="39"/>
      <c r="L28" s="39"/>
      <c r="M28" s="39"/>
      <c r="N28" s="39"/>
    </row>
    <row r="29" spans="1:14" s="6" customFormat="1" ht="13.15" x14ac:dyDescent="0.4">
      <c r="A29" s="3">
        <v>9</v>
      </c>
      <c r="B29" s="62">
        <v>543.88266490000001</v>
      </c>
      <c r="C29" s="62">
        <v>9.3291899999999997E-2</v>
      </c>
      <c r="D29" s="29">
        <v>12759.68</v>
      </c>
      <c r="E29" s="29">
        <v>1970.03</v>
      </c>
      <c r="F29" s="29">
        <v>4311.32</v>
      </c>
      <c r="G29" s="29">
        <v>16875.2</v>
      </c>
      <c r="H29" s="29">
        <v>43783.35</v>
      </c>
      <c r="I29" s="29">
        <v>5721.43</v>
      </c>
      <c r="J29" s="29">
        <f>SUM(D29:G29)*J5</f>
        <v>3591.6229999999996</v>
      </c>
      <c r="K29" s="39"/>
      <c r="L29" s="39"/>
      <c r="M29" s="39"/>
      <c r="N29" s="39"/>
    </row>
    <row r="30" spans="1:14" s="6" customFormat="1" ht="13.15" x14ac:dyDescent="0.4">
      <c r="A30" s="3">
        <v>10</v>
      </c>
      <c r="B30" s="62">
        <v>537.10534490000009</v>
      </c>
      <c r="C30" s="62">
        <v>9.25145E-2</v>
      </c>
      <c r="D30" s="29">
        <v>12938.03</v>
      </c>
      <c r="E30" s="29">
        <v>1997.56</v>
      </c>
      <c r="F30" s="29">
        <v>4371.59</v>
      </c>
      <c r="G30" s="29">
        <v>17846.45</v>
      </c>
      <c r="H30" s="29">
        <v>43838.55</v>
      </c>
      <c r="I30" s="29">
        <v>5266.19</v>
      </c>
      <c r="J30" s="29">
        <f>SUM(D30:G30)*J5</f>
        <v>3715.3630000000007</v>
      </c>
      <c r="K30" s="39"/>
      <c r="L30" s="39"/>
      <c r="M30" s="39"/>
      <c r="N30" s="39"/>
    </row>
    <row r="31" spans="1:14" s="6" customFormat="1" ht="13.15" x14ac:dyDescent="0.4">
      <c r="A31" s="3">
        <v>11</v>
      </c>
      <c r="B31" s="62">
        <v>263.0468588</v>
      </c>
      <c r="C31" s="62">
        <v>4.9308499999999998E-2</v>
      </c>
      <c r="D31" s="29">
        <v>7050.89</v>
      </c>
      <c r="E31" s="29">
        <v>1088.6199999999999</v>
      </c>
      <c r="F31" s="29">
        <v>2382.4</v>
      </c>
      <c r="G31" s="29">
        <v>9453.17</v>
      </c>
      <c r="H31" s="29">
        <v>21825.87</v>
      </c>
      <c r="I31" s="29">
        <v>0</v>
      </c>
      <c r="J31" s="29">
        <f>SUM(D31:G31)*J5</f>
        <v>1997.5080000000003</v>
      </c>
      <c r="K31" s="39"/>
      <c r="L31" s="39"/>
      <c r="M31" s="39"/>
      <c r="N31" s="39"/>
    </row>
    <row r="32" spans="1:14" s="6" customFormat="1" ht="13.15" x14ac:dyDescent="0.4">
      <c r="A32" s="3">
        <v>12</v>
      </c>
      <c r="B32" s="62">
        <v>263.0468588</v>
      </c>
      <c r="C32" s="62">
        <v>4.9308499999999998E-2</v>
      </c>
      <c r="D32" s="29">
        <v>7209.54</v>
      </c>
      <c r="E32" s="29">
        <v>1113.1099999999999</v>
      </c>
      <c r="F32" s="29">
        <v>2436</v>
      </c>
      <c r="G32" s="29">
        <v>9867.01</v>
      </c>
      <c r="H32" s="29">
        <v>22153.25</v>
      </c>
      <c r="I32" s="29">
        <v>0</v>
      </c>
      <c r="J32" s="29">
        <f>SUM(D32:G32)*J5</f>
        <v>2062.5660000000003</v>
      </c>
      <c r="K32" s="39"/>
      <c r="L32" s="39"/>
      <c r="M32" s="39"/>
      <c r="N32" s="39"/>
    </row>
    <row r="33" spans="1:14" s="6" customFormat="1" ht="13.15" x14ac:dyDescent="0.4">
      <c r="A33" s="3">
        <v>13</v>
      </c>
      <c r="B33" s="62">
        <v>263.0468588</v>
      </c>
      <c r="C33" s="62">
        <v>4.9308499999999998E-2</v>
      </c>
      <c r="D33" s="29">
        <v>7371.75</v>
      </c>
      <c r="E33" s="29">
        <v>1138.1500000000001</v>
      </c>
      <c r="F33" s="29">
        <v>2490.8000000000002</v>
      </c>
      <c r="G33" s="29">
        <v>11668.25</v>
      </c>
      <c r="H33" s="29">
        <v>22485.55</v>
      </c>
      <c r="I33" s="29">
        <v>0</v>
      </c>
      <c r="J33" s="29">
        <f>SUM(D33:G33)*J5</f>
        <v>2266.895</v>
      </c>
      <c r="K33" s="39"/>
      <c r="L33" s="39"/>
      <c r="M33" s="39"/>
      <c r="N33" s="39"/>
    </row>
    <row r="34" spans="1:14" s="6" customFormat="1" ht="13.15" x14ac:dyDescent="0.4">
      <c r="A34" s="3">
        <v>14</v>
      </c>
      <c r="B34" s="62">
        <v>263.0468588</v>
      </c>
      <c r="C34" s="62">
        <v>4.9308499999999998E-2</v>
      </c>
      <c r="D34" s="29">
        <v>7537.62</v>
      </c>
      <c r="E34" s="29">
        <v>1163.76</v>
      </c>
      <c r="F34" s="29">
        <v>2546.85</v>
      </c>
      <c r="G34" s="29">
        <v>12231.75</v>
      </c>
      <c r="H34" s="29">
        <v>22822.83</v>
      </c>
      <c r="I34" s="29">
        <v>0</v>
      </c>
      <c r="J34" s="29">
        <f>SUM(D34:G34)*J5</f>
        <v>2347.998</v>
      </c>
      <c r="K34" s="39"/>
      <c r="L34" s="39"/>
      <c r="M34" s="39"/>
      <c r="N34" s="39"/>
    </row>
    <row r="35" spans="1:14" s="6" customFormat="1" ht="13.15" x14ac:dyDescent="0.4">
      <c r="A35" s="3">
        <v>15</v>
      </c>
      <c r="B35" s="62">
        <v>263.0468588</v>
      </c>
      <c r="C35" s="62">
        <v>4.9308499999999998E-2</v>
      </c>
      <c r="D35" s="29">
        <v>7707.21</v>
      </c>
      <c r="E35" s="29">
        <v>1189.95</v>
      </c>
      <c r="F35" s="29">
        <v>2604.16</v>
      </c>
      <c r="G35" s="29">
        <v>13201.81</v>
      </c>
      <c r="H35" s="29">
        <v>23165.18</v>
      </c>
      <c r="I35" s="29">
        <v>0</v>
      </c>
      <c r="J35" s="29">
        <f>SUM(D35:G35)*J5</f>
        <v>2470.3130000000001</v>
      </c>
      <c r="K35" s="39"/>
      <c r="L35" s="39"/>
      <c r="M35" s="39"/>
      <c r="N35" s="39"/>
    </row>
    <row r="36" spans="1:14" s="6" customFormat="1" ht="13.15" x14ac:dyDescent="0.4">
      <c r="A36" s="3">
        <v>16</v>
      </c>
      <c r="B36" s="62">
        <v>263.0468588</v>
      </c>
      <c r="C36" s="62">
        <v>4.9308499999999998E-2</v>
      </c>
      <c r="D36" s="29">
        <v>7880.63</v>
      </c>
      <c r="E36" s="29">
        <v>1216.72</v>
      </c>
      <c r="F36" s="29">
        <v>2662.74</v>
      </c>
      <c r="G36" s="29">
        <v>14087.52</v>
      </c>
      <c r="H36" s="29">
        <v>23512.65</v>
      </c>
      <c r="I36" s="29">
        <v>0</v>
      </c>
      <c r="J36" s="29">
        <f>SUM(D36:G36)*J5</f>
        <v>2584.7610000000004</v>
      </c>
      <c r="K36" s="39"/>
      <c r="L36" s="39"/>
      <c r="M36" s="39"/>
      <c r="N36" s="39"/>
    </row>
    <row r="37" spans="1:14" s="6" customFormat="1" ht="13.15" x14ac:dyDescent="0.4">
      <c r="A37" s="3">
        <v>17</v>
      </c>
      <c r="B37" s="62">
        <v>263.0468588</v>
      </c>
      <c r="C37" s="62">
        <v>4.9308499999999998E-2</v>
      </c>
      <c r="D37" s="29">
        <v>8057.95</v>
      </c>
      <c r="E37" s="29">
        <v>1244.0999999999999</v>
      </c>
      <c r="F37" s="29">
        <v>2722.67</v>
      </c>
      <c r="G37" s="29">
        <v>14841.83</v>
      </c>
      <c r="H37" s="29">
        <v>23865.35</v>
      </c>
      <c r="I37" s="29">
        <v>0</v>
      </c>
      <c r="J37" s="29">
        <f>SUM(D37:G37)*J5</f>
        <v>2686.6550000000002</v>
      </c>
      <c r="K37" s="39"/>
      <c r="L37" s="39"/>
      <c r="M37" s="39"/>
      <c r="N37" s="39"/>
    </row>
    <row r="38" spans="1:14" s="6" customFormat="1" ht="13.15" x14ac:dyDescent="0.4">
      <c r="A38" s="3">
        <v>18</v>
      </c>
      <c r="B38" s="62">
        <v>263.0468588</v>
      </c>
      <c r="C38" s="62">
        <v>4.9308499999999998E-2</v>
      </c>
      <c r="D38" s="29">
        <v>8239.25</v>
      </c>
      <c r="E38" s="29">
        <v>1272.0999999999999</v>
      </c>
      <c r="F38" s="29">
        <v>2783.92</v>
      </c>
      <c r="G38" s="29">
        <v>15175.76</v>
      </c>
      <c r="H38" s="29">
        <v>24223.32</v>
      </c>
      <c r="I38" s="29">
        <v>0</v>
      </c>
      <c r="J38" s="29">
        <f>SUM(D38:G38)*J5</f>
        <v>2747.1030000000001</v>
      </c>
      <c r="K38" s="39"/>
      <c r="L38" s="39"/>
      <c r="M38" s="39"/>
      <c r="N38" s="39"/>
    </row>
    <row r="39" spans="1:14" s="6" customFormat="1" ht="13.15" x14ac:dyDescent="0.4">
      <c r="A39" s="3">
        <v>19</v>
      </c>
      <c r="B39" s="62">
        <v>262.46285880000005</v>
      </c>
      <c r="C39" s="62">
        <v>4.84085E-2</v>
      </c>
      <c r="D39" s="29">
        <v>8270.85</v>
      </c>
      <c r="E39" s="29">
        <v>1276.98</v>
      </c>
      <c r="F39" s="29">
        <v>2794.6</v>
      </c>
      <c r="G39" s="29">
        <v>15476.01</v>
      </c>
      <c r="H39" s="29">
        <v>24519.919999999998</v>
      </c>
      <c r="I39" s="29">
        <v>0</v>
      </c>
      <c r="J39" s="29">
        <f>SUM(D39:G39)*J5</f>
        <v>2781.8440000000005</v>
      </c>
      <c r="K39" s="39"/>
      <c r="L39" s="39"/>
      <c r="M39" s="39"/>
      <c r="N39" s="39"/>
    </row>
    <row r="40" spans="1:14" s="6" customFormat="1" ht="13.15" x14ac:dyDescent="0.4">
      <c r="A40" s="3">
        <v>20</v>
      </c>
      <c r="B40" s="62">
        <v>262.46285880000005</v>
      </c>
      <c r="C40" s="62">
        <v>4.84085E-2</v>
      </c>
      <c r="D40" s="29">
        <v>8456.9500000000007</v>
      </c>
      <c r="E40" s="29">
        <v>1305.7</v>
      </c>
      <c r="F40" s="29">
        <v>2857.49</v>
      </c>
      <c r="G40" s="29">
        <v>15824.22</v>
      </c>
      <c r="H40" s="29">
        <v>24887.72</v>
      </c>
      <c r="I40" s="29">
        <v>0</v>
      </c>
      <c r="J40" s="29">
        <f>SUM(D40:G40)*J5</f>
        <v>2844.4360000000001</v>
      </c>
      <c r="K40" s="39"/>
      <c r="L40" s="39"/>
      <c r="M40" s="39"/>
      <c r="N40" s="39"/>
    </row>
    <row r="41" spans="1:14" s="6" customFormat="1" ht="13.15" x14ac:dyDescent="0.4">
      <c r="A41" s="3">
        <v>21</v>
      </c>
      <c r="B41" s="62">
        <v>262.46285880000005</v>
      </c>
      <c r="C41" s="62">
        <v>4.84085E-2</v>
      </c>
      <c r="D41" s="29">
        <v>8647.23</v>
      </c>
      <c r="E41" s="29">
        <v>1335.09</v>
      </c>
      <c r="F41" s="29">
        <v>2921.78</v>
      </c>
      <c r="G41" s="29">
        <v>16180.27</v>
      </c>
      <c r="H41" s="29">
        <v>25261.05</v>
      </c>
      <c r="I41" s="29">
        <v>0</v>
      </c>
      <c r="J41" s="29">
        <f>SUM(D41:G41)*J5</f>
        <v>2908.4370000000004</v>
      </c>
      <c r="K41" s="39"/>
      <c r="L41" s="39"/>
      <c r="M41" s="39"/>
      <c r="N41" s="39"/>
    </row>
    <row r="42" spans="1:14" s="6" customFormat="1" ht="13.15" x14ac:dyDescent="0.4">
      <c r="A42" s="3">
        <v>22</v>
      </c>
      <c r="B42" s="62">
        <v>262.46285880000005</v>
      </c>
      <c r="C42" s="62">
        <v>4.84085E-2</v>
      </c>
      <c r="D42" s="29">
        <v>8841.7900000000009</v>
      </c>
      <c r="E42" s="29">
        <v>1365.12</v>
      </c>
      <c r="F42" s="29">
        <v>2987.52</v>
      </c>
      <c r="G42" s="29">
        <v>16544.32</v>
      </c>
      <c r="H42" s="29">
        <v>25639.96</v>
      </c>
      <c r="I42" s="29">
        <v>0</v>
      </c>
      <c r="J42" s="29">
        <f>SUM(D42:G42)*J5</f>
        <v>2973.875</v>
      </c>
      <c r="K42" s="39"/>
      <c r="L42" s="39"/>
      <c r="M42" s="39"/>
      <c r="N42" s="39"/>
    </row>
    <row r="43" spans="1:14" s="6" customFormat="1" ht="13.15" x14ac:dyDescent="0.4">
      <c r="A43" s="3">
        <v>23</v>
      </c>
      <c r="B43" s="62">
        <v>262.46285880000005</v>
      </c>
      <c r="C43" s="62">
        <v>4.84085E-2</v>
      </c>
      <c r="D43" s="29">
        <v>9040.74</v>
      </c>
      <c r="E43" s="29">
        <v>1395.83</v>
      </c>
      <c r="F43" s="29">
        <v>3054.74</v>
      </c>
      <c r="G43" s="29">
        <v>16916.580000000002</v>
      </c>
      <c r="H43" s="29">
        <v>26024.560000000001</v>
      </c>
      <c r="I43" s="29">
        <v>0</v>
      </c>
      <c r="J43" s="29">
        <f>SUM(D43:G43)*J5</f>
        <v>3040.7890000000002</v>
      </c>
      <c r="K43" s="39"/>
      <c r="L43" s="39"/>
      <c r="M43" s="39"/>
      <c r="N43" s="39"/>
    </row>
    <row r="44" spans="1:14" s="6" customFormat="1" ht="13.15" x14ac:dyDescent="0.4">
      <c r="A44" s="3">
        <v>24</v>
      </c>
      <c r="B44" s="62">
        <v>262.46285880000005</v>
      </c>
      <c r="C44" s="62">
        <v>4.84085E-2</v>
      </c>
      <c r="D44" s="29">
        <v>9244.15</v>
      </c>
      <c r="E44" s="29">
        <v>1427.24</v>
      </c>
      <c r="F44" s="29">
        <v>3123.47</v>
      </c>
      <c r="G44" s="29">
        <v>17297.189999999999</v>
      </c>
      <c r="H44" s="29">
        <v>26414.93</v>
      </c>
      <c r="I44" s="29">
        <v>0</v>
      </c>
      <c r="J44" s="29">
        <f>SUM(D44:G44)*J5</f>
        <v>3109.2049999999999</v>
      </c>
      <c r="K44" s="39"/>
      <c r="L44" s="39"/>
      <c r="M44" s="39"/>
      <c r="N44" s="39"/>
    </row>
    <row r="45" spans="1:14" s="6" customFormat="1" ht="13.15" x14ac:dyDescent="0.4">
      <c r="A45" s="3">
        <v>25</v>
      </c>
      <c r="B45" s="62">
        <v>262.46285880000005</v>
      </c>
      <c r="C45" s="62">
        <v>4.84085E-2</v>
      </c>
      <c r="D45" s="29">
        <v>9452.14</v>
      </c>
      <c r="E45" s="29">
        <v>1459.35</v>
      </c>
      <c r="F45" s="29">
        <v>3193.74</v>
      </c>
      <c r="G45" s="29">
        <v>17686.38</v>
      </c>
      <c r="H45" s="29">
        <v>26811.14</v>
      </c>
      <c r="I45" s="29">
        <v>0</v>
      </c>
      <c r="J45" s="29">
        <f>SUM(D45:G45)*J5</f>
        <v>3179.1610000000001</v>
      </c>
      <c r="K45" s="39"/>
      <c r="L45" s="39"/>
      <c r="M45" s="39"/>
      <c r="N45" s="39"/>
    </row>
    <row r="46" spans="1:14" s="6" customFormat="1" ht="13.15" x14ac:dyDescent="0.4">
      <c r="A46" s="3">
        <v>26</v>
      </c>
      <c r="B46" s="62">
        <v>0</v>
      </c>
      <c r="C46" s="62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f>SUM(D46:G46)*J5</f>
        <v>0</v>
      </c>
      <c r="K46" s="39"/>
      <c r="L46" s="39"/>
      <c r="M46" s="39"/>
      <c r="N46" s="39"/>
    </row>
    <row r="47" spans="1:14" s="6" customFormat="1" ht="13.15" x14ac:dyDescent="0.4">
      <c r="A47" s="3">
        <v>27</v>
      </c>
      <c r="B47" s="62">
        <v>0</v>
      </c>
      <c r="C47" s="62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f>SUM(D47:G47)*J5</f>
        <v>0</v>
      </c>
      <c r="K47" s="39"/>
      <c r="L47" s="39"/>
      <c r="M47" s="39"/>
      <c r="N47" s="39"/>
    </row>
    <row r="48" spans="1:14" s="6" customFormat="1" ht="13.15" x14ac:dyDescent="0.4">
      <c r="A48" s="3">
        <v>28</v>
      </c>
      <c r="B48" s="62">
        <v>0</v>
      </c>
      <c r="C48" s="62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f>SUM(D48:G48)*J5</f>
        <v>0</v>
      </c>
      <c r="K48" s="39"/>
      <c r="L48" s="39"/>
      <c r="M48" s="39"/>
      <c r="N48" s="39"/>
    </row>
    <row r="49" spans="1:14" s="6" customFormat="1" ht="13.15" x14ac:dyDescent="0.4">
      <c r="A49" s="3">
        <v>29</v>
      </c>
      <c r="B49" s="62">
        <v>0</v>
      </c>
      <c r="C49" s="62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f>SUM(D49:G49)*J5</f>
        <v>0</v>
      </c>
      <c r="K49" s="39"/>
      <c r="L49" s="39"/>
      <c r="M49" s="39"/>
      <c r="N49" s="39"/>
    </row>
    <row r="50" spans="1:14" s="6" customFormat="1" ht="13.15" x14ac:dyDescent="0.4">
      <c r="A50" s="12">
        <v>30</v>
      </c>
      <c r="B50" s="63">
        <v>0</v>
      </c>
      <c r="C50" s="63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f>SUM(D50:G50)*J5</f>
        <v>0</v>
      </c>
      <c r="K50" s="39"/>
      <c r="L50" s="39"/>
      <c r="M50" s="39"/>
      <c r="N50" s="39"/>
    </row>
    <row r="51" spans="1:14" s="6" customFormat="1" ht="13.15" x14ac:dyDescent="0.4">
      <c r="A51" s="11" t="s">
        <v>34</v>
      </c>
      <c r="B51" s="62">
        <f>B21+NPV(J3,B22:B50)</f>
        <v>5341.7532931495152</v>
      </c>
      <c r="C51" s="62">
        <f>C21+NPV(J3,C22:C50)</f>
        <v>0.93550045190644127</v>
      </c>
      <c r="D51" s="29">
        <f>D21+NPV(J3,D22:D50)</f>
        <v>126135.71903823418</v>
      </c>
      <c r="E51" s="29">
        <f>E21+NPV(J3,E22:E50)</f>
        <v>19474.663825823569</v>
      </c>
      <c r="F51" s="29">
        <f>F21+NPV(J3,F22:F50)</f>
        <v>42619.492361475226</v>
      </c>
      <c r="G51" s="29">
        <f>G21+NPV(J3,G22:G50)</f>
        <v>168223.84011640455</v>
      </c>
      <c r="H51" s="29">
        <f>H21+NPV(J3,H22:H50)</f>
        <v>423849.56323350884</v>
      </c>
      <c r="I51" s="29">
        <f>I21+NPV(J3,I22:I50)</f>
        <v>42547.673897027656</v>
      </c>
      <c r="J51" s="29">
        <f>J21+NPV(J3,J22:J50)</f>
        <v>35645.371534193764</v>
      </c>
      <c r="K51" s="39"/>
      <c r="L51" s="39"/>
      <c r="M51" s="39"/>
      <c r="N51" s="39"/>
    </row>
    <row r="52" spans="1:14" s="6" customFormat="1" ht="13.15" x14ac:dyDescent="0.4">
      <c r="A52" s="11" t="s">
        <v>35</v>
      </c>
      <c r="B52" s="64">
        <f>B21+NPV(J4,B22:B50)</f>
        <v>7670.5878611292483</v>
      </c>
      <c r="C52" s="64">
        <f>C21+NPV(J4,C22:C50)</f>
        <v>1.3560885601473258</v>
      </c>
      <c r="D52" s="29">
        <f>D21+NPV(J4,D22:D50)</f>
        <v>191579.74629431439</v>
      </c>
      <c r="E52" s="29">
        <f>E21+NPV(J4,E22:E50)</f>
        <v>29578.847760062992</v>
      </c>
      <c r="F52" s="29">
        <f>F21+NPV(J4,F22:F50)</f>
        <v>64732.104402934514</v>
      </c>
      <c r="G52" s="29">
        <f>G21+NPV(J4,G22:G50)</f>
        <v>274216.4525784342</v>
      </c>
      <c r="H52" s="29">
        <f>H21+NPV(J4,H22:H50)</f>
        <v>627204.97525668237</v>
      </c>
      <c r="I52" s="29">
        <f>I21+NPV(J4,I22:I50)</f>
        <v>51604.21410241432</v>
      </c>
      <c r="J52" s="29">
        <f>J21+NPV(J4,J22:J50)</f>
        <v>56010.715103574592</v>
      </c>
      <c r="K52" s="39"/>
      <c r="L52" s="39"/>
      <c r="M52" s="39"/>
      <c r="N52" s="39"/>
    </row>
    <row r="53" spans="1:14" s="6" customFormat="1" ht="13.15" x14ac:dyDescent="0.4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1:14" s="6" customFormat="1" ht="13.15" x14ac:dyDescent="0.4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14" s="6" customFormat="1" ht="13.15" x14ac:dyDescent="0.4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s="6" customFormat="1" ht="13.15" x14ac:dyDescent="0.4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1:14" s="6" customFormat="1" ht="13.15" x14ac:dyDescent="0.4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s="6" customFormat="1" ht="13.15" x14ac:dyDescent="0.4">
      <c r="B58" s="39"/>
      <c r="C58" s="50"/>
      <c r="D58" s="50"/>
      <c r="E58" s="50"/>
      <c r="F58" s="50"/>
      <c r="G58" s="50"/>
      <c r="H58" s="50"/>
      <c r="I58" s="50"/>
      <c r="J58" s="39"/>
      <c r="K58" s="39"/>
      <c r="L58" s="39"/>
      <c r="M58" s="39"/>
      <c r="N58" s="39"/>
    </row>
    <row r="59" spans="1:14" s="6" customFormat="1" ht="13.15" x14ac:dyDescent="0.4">
      <c r="B59" s="39"/>
      <c r="C59" s="50"/>
      <c r="D59" s="50"/>
      <c r="E59" s="50"/>
      <c r="F59" s="50"/>
      <c r="G59" s="50"/>
      <c r="H59" s="50"/>
      <c r="I59" s="50"/>
      <c r="J59" s="39"/>
      <c r="K59" s="39"/>
      <c r="L59" s="39"/>
      <c r="M59" s="39"/>
      <c r="N59" s="39"/>
    </row>
    <row r="60" spans="1:14" s="6" customFormat="1" ht="13.15" x14ac:dyDescent="0.4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  <row r="61" spans="1:14" s="6" customFormat="1" ht="13.15" x14ac:dyDescent="0.4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</row>
    <row r="62" spans="1:14" s="6" customFormat="1" ht="13.15" x14ac:dyDescent="0.4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1:14" s="6" customFormat="1" ht="13.15" x14ac:dyDescent="0.4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1:14" s="6" customFormat="1" ht="13.15" x14ac:dyDescent="0.4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spans="2:14" s="6" customFormat="1" ht="13.15" x14ac:dyDescent="0.4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</row>
    <row r="66" spans="2:14" s="6" customFormat="1" ht="13.15" x14ac:dyDescent="0.4"/>
    <row r="67" spans="2:14" s="6" customFormat="1" ht="13.15" x14ac:dyDescent="0.4"/>
    <row r="68" spans="2:14" s="6" customFormat="1" ht="13.15" x14ac:dyDescent="0.4"/>
  </sheetData>
  <printOptions horizontalCentered="1"/>
  <pageMargins left="0.23622047244094491" right="0.23622047244094491" top="0.74803149606299213" bottom="0.74803149606299213" header="0.31496062992125984" footer="0.31496062992125984"/>
  <pageSetup scale="74" orientation="portrait" r:id="rId1"/>
  <headerFooter>
    <oddHeader>&amp;CMidAmerican Energy Company
Iowa Energy Efficiency&amp;R2021 Exhibit F
Detailed Cost Benefit Results
EEP-2018-0002</oddHeader>
    <oddFooter>&amp;L&amp;A&amp;CPage &amp;P of &amp;N&amp;R&amp;F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EE19F-55C5-42D0-992A-EA81349D1FAF}">
  <sheetPr codeName="Sheet17">
    <pageSetUpPr fitToPage="1"/>
  </sheetPr>
  <dimension ref="A2:T68"/>
  <sheetViews>
    <sheetView view="pageLayout" zoomScale="90" zoomScaleNormal="100" zoomScalePageLayoutView="90" workbookViewId="0">
      <selection activeCell="A2" sqref="A2"/>
    </sheetView>
  </sheetViews>
  <sheetFormatPr defaultColWidth="9.1328125" defaultRowHeight="14.25" x14ac:dyDescent="0.45"/>
  <cols>
    <col min="1" max="1" customWidth="true" style="21" width="10.265625" collapsed="false"/>
    <col min="2" max="2" customWidth="true" style="21" width="14.3984375" collapsed="false"/>
    <col min="3" max="3" customWidth="true" style="21" width="14.265625" collapsed="false"/>
    <col min="4" max="6" customWidth="true" style="21" width="14.73046875" collapsed="false"/>
    <col min="7" max="7" customWidth="true" style="21" width="16.59765625" collapsed="false"/>
    <col min="8" max="9" customWidth="true" style="21" width="12.265625" collapsed="false"/>
    <col min="10" max="10" customWidth="true" style="21" width="13.0" collapsed="false"/>
    <col min="11" max="11" bestFit="true" customWidth="true" style="21" width="12.3984375" collapsed="false"/>
    <col min="12" max="12" customWidth="true" style="21" width="12.73046875" collapsed="false"/>
    <col min="13" max="13" bestFit="true" customWidth="true" style="21" width="23.1328125" collapsed="false"/>
    <col min="14" max="14" bestFit="true" customWidth="true" style="21" width="13.265625" collapsed="false"/>
    <col min="15" max="16" bestFit="true" customWidth="true" style="21" width="13.0" collapsed="false"/>
    <col min="17" max="17" bestFit="true" customWidth="true" style="21" width="12.73046875" collapsed="false"/>
    <col min="18" max="18" bestFit="true" customWidth="true" style="21" width="13.3984375" collapsed="false"/>
    <col min="19" max="16384" style="21" width="9.1328125" collapsed="false"/>
  </cols>
  <sheetData>
    <row r="2" spans="1:20" s="2" customFormat="1" ht="18" x14ac:dyDescent="0.55000000000000004">
      <c r="A2" s="1" t="s">
        <v>49</v>
      </c>
      <c r="B2" s="1"/>
      <c r="C2" s="1"/>
      <c r="D2" s="1"/>
      <c r="E2" s="1"/>
      <c r="F2" s="1"/>
      <c r="G2" s="1"/>
      <c r="H2" s="1"/>
      <c r="I2" s="1"/>
    </row>
    <row r="3" spans="1:20" s="2" customFormat="1" ht="18" x14ac:dyDescent="0.55000000000000004">
      <c r="A3" s="1" t="s">
        <v>61</v>
      </c>
      <c r="B3" s="31"/>
      <c r="C3" s="31"/>
      <c r="D3" s="31"/>
      <c r="E3" s="31"/>
      <c r="F3" s="31"/>
      <c r="G3" s="31"/>
      <c r="H3" s="31"/>
      <c r="I3" s="34" t="s">
        <v>36</v>
      </c>
      <c r="J3" s="35">
        <v>7.1300000000000002E-2</v>
      </c>
      <c r="K3" s="46"/>
      <c r="L3" s="46"/>
      <c r="M3" s="46"/>
      <c r="N3" s="46"/>
    </row>
    <row r="4" spans="1:20" s="6" customFormat="1" x14ac:dyDescent="0.45">
      <c r="A4" s="3"/>
      <c r="B4" s="36"/>
      <c r="C4" s="28"/>
      <c r="D4" s="36"/>
      <c r="E4" s="36"/>
      <c r="F4" s="36"/>
      <c r="G4" s="36"/>
      <c r="H4" s="36"/>
      <c r="I4" s="34" t="s">
        <v>37</v>
      </c>
      <c r="J4" s="35">
        <v>2.1999999999999999E-2</v>
      </c>
      <c r="K4" s="37"/>
      <c r="L4" s="37"/>
      <c r="M4" s="39"/>
      <c r="N4" s="39"/>
      <c r="O4" s="5"/>
      <c r="P4" s="5"/>
      <c r="Q4" s="5"/>
      <c r="R4" s="5"/>
    </row>
    <row r="5" spans="1:20" s="6" customFormat="1" x14ac:dyDescent="0.45">
      <c r="A5" s="3" t="s">
        <v>0</v>
      </c>
      <c r="B5" s="36"/>
      <c r="C5" s="29">
        <v>256458.57855900328</v>
      </c>
      <c r="D5" s="36"/>
      <c r="E5" s="36"/>
      <c r="F5" s="36"/>
      <c r="G5" s="36"/>
      <c r="H5" s="36"/>
      <c r="I5" s="34" t="s">
        <v>38</v>
      </c>
      <c r="J5" s="35">
        <v>0.1</v>
      </c>
      <c r="K5" s="37"/>
      <c r="L5" s="37"/>
      <c r="M5" s="39"/>
      <c r="N5" s="39"/>
      <c r="O5" s="5"/>
      <c r="P5" s="5"/>
      <c r="Q5" s="5"/>
      <c r="R5" s="5"/>
    </row>
    <row r="6" spans="1:20" s="6" customFormat="1" ht="13.15" x14ac:dyDescent="0.4">
      <c r="A6" s="3" t="s">
        <v>1</v>
      </c>
      <c r="B6" s="36"/>
      <c r="C6" s="29">
        <v>0</v>
      </c>
      <c r="D6" s="36"/>
      <c r="E6" s="36"/>
      <c r="F6" s="36"/>
      <c r="G6" s="36"/>
      <c r="H6" s="36"/>
      <c r="I6" s="37"/>
      <c r="J6" s="37"/>
      <c r="K6" s="37"/>
      <c r="L6" s="37"/>
      <c r="M6" s="37"/>
      <c r="N6" s="47"/>
      <c r="O6" s="8"/>
      <c r="P6" s="8"/>
      <c r="Q6" s="8"/>
      <c r="R6" s="8"/>
    </row>
    <row r="7" spans="1:20" s="6" customFormat="1" ht="13.15" x14ac:dyDescent="0.4">
      <c r="A7" s="3" t="s">
        <v>2</v>
      </c>
      <c r="B7" s="36"/>
      <c r="C7" s="29">
        <v>0</v>
      </c>
      <c r="D7" s="36"/>
      <c r="E7" s="36"/>
      <c r="F7" s="36"/>
      <c r="G7" s="36"/>
      <c r="H7" s="36"/>
      <c r="I7" s="37"/>
      <c r="J7" s="37"/>
      <c r="K7" s="37"/>
      <c r="L7" s="37"/>
      <c r="M7" s="37"/>
      <c r="N7" s="48"/>
      <c r="O7" s="9"/>
      <c r="P7" s="9"/>
      <c r="Q7" s="9"/>
      <c r="R7" s="9"/>
    </row>
    <row r="8" spans="1:20" s="6" customFormat="1" ht="13.15" x14ac:dyDescent="0.4">
      <c r="A8" s="3" t="s">
        <v>3</v>
      </c>
      <c r="B8" s="36"/>
      <c r="C8" s="29">
        <v>0</v>
      </c>
      <c r="D8" s="36"/>
      <c r="E8" s="36"/>
      <c r="F8" s="36"/>
      <c r="G8" s="36"/>
      <c r="H8" s="36"/>
      <c r="I8" s="37"/>
      <c r="J8" s="37"/>
      <c r="K8" s="37"/>
      <c r="L8" s="37"/>
      <c r="M8" s="37"/>
      <c r="N8" s="49"/>
      <c r="O8" s="10"/>
      <c r="P8" s="10"/>
      <c r="Q8" s="10"/>
      <c r="R8" s="10"/>
    </row>
    <row r="9" spans="1:20" s="6" customFormat="1" ht="13.15" x14ac:dyDescent="0.4">
      <c r="A9" s="3"/>
      <c r="B9" s="36"/>
      <c r="C9" s="38"/>
      <c r="D9" s="38" t="s">
        <v>4</v>
      </c>
      <c r="E9" s="38"/>
      <c r="F9" s="38" t="s">
        <v>5</v>
      </c>
      <c r="G9" s="38"/>
      <c r="H9" s="36"/>
      <c r="I9" s="36"/>
      <c r="J9" s="39"/>
      <c r="K9" s="39"/>
      <c r="L9" s="39"/>
      <c r="M9" s="39"/>
      <c r="N9" s="39"/>
    </row>
    <row r="10" spans="1:20" s="6" customFormat="1" ht="13.15" x14ac:dyDescent="0.4">
      <c r="A10" s="12" t="s">
        <v>6</v>
      </c>
      <c r="B10" s="40"/>
      <c r="C10" s="41" t="s">
        <v>7</v>
      </c>
      <c r="D10" s="41" t="s">
        <v>8</v>
      </c>
      <c r="E10" s="41" t="s">
        <v>9</v>
      </c>
      <c r="F10" s="41" t="s">
        <v>10</v>
      </c>
      <c r="G10" s="41" t="s">
        <v>11</v>
      </c>
      <c r="H10" s="36"/>
      <c r="I10" s="36"/>
      <c r="J10" s="39"/>
      <c r="K10" s="39"/>
      <c r="L10" s="39"/>
      <c r="M10" s="39"/>
      <c r="N10" s="39"/>
    </row>
    <row r="11" spans="1:20" s="6" customFormat="1" ht="13.15" x14ac:dyDescent="0.4">
      <c r="A11" s="3" t="s">
        <v>12</v>
      </c>
      <c r="B11" s="36"/>
      <c r="C11" s="28">
        <f>H51+I51+C7+C8</f>
        <v>0</v>
      </c>
      <c r="D11" s="28">
        <f>SUM(D51:G51)</f>
        <v>0</v>
      </c>
      <c r="E11" s="28">
        <f>SUM(D51:G51)</f>
        <v>0</v>
      </c>
      <c r="F11" s="28">
        <f>SUM(D51:G51)+I51+C8</f>
        <v>0</v>
      </c>
      <c r="G11" s="29">
        <f>SUM(D52:G52)+I52+J52</f>
        <v>0</v>
      </c>
      <c r="H11" s="43"/>
      <c r="I11" s="42"/>
      <c r="J11" s="39"/>
      <c r="K11" s="39"/>
      <c r="L11" s="39"/>
      <c r="M11" s="39"/>
      <c r="N11" s="39"/>
      <c r="O11" s="16"/>
      <c r="P11" s="16"/>
      <c r="Q11" s="16"/>
      <c r="R11" s="16"/>
      <c r="S11" s="16"/>
      <c r="T11" s="16"/>
    </row>
    <row r="12" spans="1:20" s="6" customFormat="1" ht="13.15" x14ac:dyDescent="0.4">
      <c r="A12" s="12" t="s">
        <v>13</v>
      </c>
      <c r="B12" s="40"/>
      <c r="C12" s="55">
        <f>C6</f>
        <v>0</v>
      </c>
      <c r="D12" s="55">
        <f>H51+C5+C7</f>
        <v>256458.57855900328</v>
      </c>
      <c r="E12" s="55">
        <f>C5+C7</f>
        <v>256458.57855900328</v>
      </c>
      <c r="F12" s="55">
        <f>C5+C6</f>
        <v>256458.57855900328</v>
      </c>
      <c r="G12" s="55">
        <f>C5+C6</f>
        <v>256458.57855900328</v>
      </c>
      <c r="H12" s="36"/>
      <c r="I12" s="42"/>
      <c r="J12" s="39"/>
      <c r="K12" s="39"/>
      <c r="L12" s="39"/>
      <c r="M12" s="39"/>
      <c r="N12" s="39"/>
      <c r="O12" s="16"/>
      <c r="P12" s="16"/>
      <c r="Q12" s="16"/>
      <c r="R12" s="16"/>
      <c r="S12" s="16"/>
      <c r="T12" s="16"/>
    </row>
    <row r="13" spans="1:20" s="6" customFormat="1" ht="13.15" x14ac:dyDescent="0.4">
      <c r="A13" s="3" t="s">
        <v>14</v>
      </c>
      <c r="B13" s="36"/>
      <c r="C13" s="28">
        <f>C11-C12</f>
        <v>0</v>
      </c>
      <c r="D13" s="28">
        <f>D11-D12</f>
        <v>-256458.57855900328</v>
      </c>
      <c r="E13" s="28">
        <f>E11-E12</f>
        <v>-256458.57855900328</v>
      </c>
      <c r="F13" s="28">
        <f>F11-F12</f>
        <v>-256458.57855900328</v>
      </c>
      <c r="G13" s="28">
        <f>G11-G12</f>
        <v>-256458.57855900328</v>
      </c>
      <c r="H13" s="36"/>
      <c r="I13" s="44"/>
      <c r="J13" s="39"/>
      <c r="K13" s="39"/>
      <c r="L13" s="39"/>
      <c r="M13" s="39"/>
      <c r="N13" s="39"/>
      <c r="O13" s="16"/>
      <c r="P13" s="16"/>
      <c r="Q13" s="16"/>
      <c r="R13" s="16"/>
      <c r="S13" s="16"/>
      <c r="T13" s="16"/>
    </row>
    <row r="14" spans="1:20" s="6" customFormat="1" ht="13.15" x14ac:dyDescent="0.4">
      <c r="A14" s="3" t="s">
        <v>15</v>
      </c>
      <c r="B14" s="36"/>
      <c r="C14" s="45">
        <f>IFERROR(C11/C12,0)</f>
        <v>0</v>
      </c>
      <c r="D14" s="45">
        <f t="shared" ref="D14:G14" si="0">IFERROR(D11/D12,0)</f>
        <v>0</v>
      </c>
      <c r="E14" s="45">
        <f t="shared" si="0"/>
        <v>0</v>
      </c>
      <c r="F14" s="45">
        <f t="shared" si="0"/>
        <v>0</v>
      </c>
      <c r="G14" s="45">
        <f t="shared" si="0"/>
        <v>0</v>
      </c>
      <c r="H14" s="36"/>
      <c r="I14" s="36"/>
      <c r="J14" s="39"/>
      <c r="K14" s="39"/>
      <c r="L14" s="39"/>
      <c r="M14" s="39"/>
      <c r="N14" s="39"/>
      <c r="O14" s="16"/>
      <c r="P14" s="16"/>
      <c r="Q14" s="16"/>
      <c r="R14" s="16"/>
      <c r="S14" s="16"/>
      <c r="T14" s="16"/>
    </row>
    <row r="15" spans="1:20" s="6" customFormat="1" ht="13.15" x14ac:dyDescent="0.4">
      <c r="A15" s="3" t="s">
        <v>16</v>
      </c>
      <c r="B15" s="36"/>
      <c r="C15" s="54" t="str">
        <f>IFERROR(C12/B51,"")</f>
        <v/>
      </c>
      <c r="D15" s="54" t="str">
        <f>IFERROR(D12/B51,"")</f>
        <v/>
      </c>
      <c r="E15" s="54" t="str">
        <f>IFERROR(E12/B51,"")</f>
        <v/>
      </c>
      <c r="F15" s="54" t="str">
        <f>IFERROR(F12/B51,"")</f>
        <v/>
      </c>
      <c r="G15" s="54" t="str">
        <f>IFERROR(G12/B51,"")</f>
        <v/>
      </c>
      <c r="H15" s="36"/>
      <c r="I15" s="36"/>
      <c r="J15" s="39"/>
      <c r="K15" s="39"/>
      <c r="L15" s="39"/>
      <c r="M15" s="39"/>
      <c r="N15" s="39"/>
      <c r="O15" s="16"/>
      <c r="P15" s="16"/>
      <c r="Q15" s="16"/>
      <c r="R15" s="16"/>
      <c r="S15" s="16"/>
      <c r="T15" s="16"/>
    </row>
    <row r="16" spans="1:20" s="6" customFormat="1" ht="13.15" x14ac:dyDescent="0.4">
      <c r="A16" s="3"/>
      <c r="B16" s="36"/>
      <c r="C16" s="36"/>
      <c r="D16" s="36"/>
      <c r="E16" s="36"/>
      <c r="F16" s="36"/>
      <c r="G16" s="36"/>
      <c r="H16" s="36"/>
      <c r="I16" s="36"/>
      <c r="J16" s="39"/>
      <c r="K16" s="39"/>
      <c r="L16" s="39"/>
      <c r="M16" s="39"/>
      <c r="N16" s="39"/>
    </row>
    <row r="17" spans="1:14" s="6" customFormat="1" ht="13.15" x14ac:dyDescent="0.4">
      <c r="A17" s="3"/>
      <c r="B17" s="36"/>
      <c r="C17" s="36"/>
      <c r="D17" s="38" t="s">
        <v>17</v>
      </c>
      <c r="E17" s="38" t="s">
        <v>17</v>
      </c>
      <c r="F17" s="38" t="s">
        <v>17</v>
      </c>
      <c r="G17" s="38"/>
      <c r="H17" s="38"/>
      <c r="I17" s="38"/>
      <c r="J17" s="38"/>
      <c r="K17" s="39"/>
      <c r="L17" s="39"/>
      <c r="M17" s="39"/>
      <c r="N17" s="39"/>
    </row>
    <row r="18" spans="1:14" s="6" customFormat="1" ht="13.15" x14ac:dyDescent="0.4">
      <c r="A18" s="3"/>
      <c r="B18" s="38" t="s">
        <v>18</v>
      </c>
      <c r="C18" s="38" t="s">
        <v>18</v>
      </c>
      <c r="D18" s="38" t="s">
        <v>19</v>
      </c>
      <c r="E18" s="38" t="s">
        <v>20</v>
      </c>
      <c r="F18" s="38" t="s">
        <v>21</v>
      </c>
      <c r="G18" s="38" t="s">
        <v>17</v>
      </c>
      <c r="H18" s="38"/>
      <c r="I18" s="38"/>
      <c r="J18" s="38"/>
      <c r="K18" s="39"/>
      <c r="L18" s="39"/>
      <c r="M18" s="39"/>
      <c r="N18" s="39"/>
    </row>
    <row r="19" spans="1:14" s="6" customFormat="1" ht="13.15" x14ac:dyDescent="0.4">
      <c r="A19" s="3"/>
      <c r="B19" s="38" t="s">
        <v>22</v>
      </c>
      <c r="C19" s="38" t="s">
        <v>23</v>
      </c>
      <c r="D19" s="38" t="s">
        <v>24</v>
      </c>
      <c r="E19" s="38" t="s">
        <v>24</v>
      </c>
      <c r="F19" s="38" t="s">
        <v>24</v>
      </c>
      <c r="G19" s="38" t="s">
        <v>22</v>
      </c>
      <c r="H19" s="38" t="s">
        <v>25</v>
      </c>
      <c r="I19" s="38" t="s">
        <v>26</v>
      </c>
      <c r="J19" s="38"/>
      <c r="K19" s="39"/>
      <c r="L19" s="39"/>
      <c r="M19" s="39"/>
      <c r="N19" s="39"/>
    </row>
    <row r="20" spans="1:14" s="6" customFormat="1" ht="13.15" x14ac:dyDescent="0.4">
      <c r="A20" s="13" t="s">
        <v>27</v>
      </c>
      <c r="B20" s="66" t="s">
        <v>28</v>
      </c>
      <c r="C20" s="41" t="s">
        <v>29</v>
      </c>
      <c r="D20" s="41" t="s">
        <v>30</v>
      </c>
      <c r="E20" s="41" t="s">
        <v>30</v>
      </c>
      <c r="F20" s="41" t="s">
        <v>30</v>
      </c>
      <c r="G20" s="41" t="s">
        <v>30</v>
      </c>
      <c r="H20" s="41" t="s">
        <v>31</v>
      </c>
      <c r="I20" s="41" t="s">
        <v>32</v>
      </c>
      <c r="J20" s="41" t="s">
        <v>33</v>
      </c>
      <c r="K20" s="39"/>
      <c r="L20" s="39"/>
      <c r="M20" s="39"/>
      <c r="N20" s="39"/>
    </row>
    <row r="21" spans="1:14" s="6" customFormat="1" ht="13.15" x14ac:dyDescent="0.4">
      <c r="A21" s="3">
        <v>1</v>
      </c>
      <c r="B21" s="62">
        <v>0</v>
      </c>
      <c r="C21" s="62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f>SUM(D21:G21)*J5</f>
        <v>0</v>
      </c>
      <c r="K21" s="39"/>
      <c r="L21" s="39"/>
      <c r="M21" s="39"/>
      <c r="N21" s="39"/>
    </row>
    <row r="22" spans="1:14" s="6" customFormat="1" ht="13.15" x14ac:dyDescent="0.4">
      <c r="A22" s="3">
        <v>2</v>
      </c>
      <c r="B22" s="62">
        <v>0</v>
      </c>
      <c r="C22" s="62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f>SUM(D22:G22)*J5</f>
        <v>0</v>
      </c>
      <c r="K22" s="39"/>
      <c r="L22" s="39"/>
      <c r="M22" s="39"/>
      <c r="N22" s="39"/>
    </row>
    <row r="23" spans="1:14" s="6" customFormat="1" ht="13.15" x14ac:dyDescent="0.4">
      <c r="A23" s="3">
        <v>3</v>
      </c>
      <c r="B23" s="62">
        <v>0</v>
      </c>
      <c r="C23" s="62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f>SUM(D23:G23)*J5</f>
        <v>0</v>
      </c>
      <c r="K23" s="39"/>
      <c r="L23" s="39"/>
      <c r="M23" s="39"/>
      <c r="N23" s="39"/>
    </row>
    <row r="24" spans="1:14" s="6" customFormat="1" ht="13.15" x14ac:dyDescent="0.4">
      <c r="A24" s="3">
        <v>4</v>
      </c>
      <c r="B24" s="62">
        <v>0</v>
      </c>
      <c r="C24" s="62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f>SUM(D24:G24)*J5</f>
        <v>0</v>
      </c>
      <c r="K24" s="39"/>
      <c r="L24" s="39"/>
      <c r="M24" s="39"/>
      <c r="N24" s="39"/>
    </row>
    <row r="25" spans="1:14" s="6" customFormat="1" ht="13.15" x14ac:dyDescent="0.4">
      <c r="A25" s="3">
        <v>5</v>
      </c>
      <c r="B25" s="62">
        <v>0</v>
      </c>
      <c r="C25" s="62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f>SUM(D25:G25)*J5</f>
        <v>0</v>
      </c>
      <c r="K25" s="39"/>
      <c r="L25" s="39"/>
      <c r="M25" s="39"/>
      <c r="N25" s="39"/>
    </row>
    <row r="26" spans="1:14" s="6" customFormat="1" ht="13.15" x14ac:dyDescent="0.4">
      <c r="A26" s="3">
        <v>6</v>
      </c>
      <c r="B26" s="62">
        <v>0</v>
      </c>
      <c r="C26" s="62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f>SUM(D26:G26)*J5</f>
        <v>0</v>
      </c>
      <c r="K26" s="39"/>
      <c r="L26" s="39"/>
      <c r="M26" s="39"/>
      <c r="N26" s="39"/>
    </row>
    <row r="27" spans="1:14" s="6" customFormat="1" ht="13.15" x14ac:dyDescent="0.4">
      <c r="A27" s="3">
        <v>7</v>
      </c>
      <c r="B27" s="62">
        <v>0</v>
      </c>
      <c r="C27" s="62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f>SUM(D27:G27)*J5</f>
        <v>0</v>
      </c>
      <c r="K27" s="39"/>
      <c r="L27" s="39"/>
      <c r="M27" s="39"/>
      <c r="N27" s="39"/>
    </row>
    <row r="28" spans="1:14" s="6" customFormat="1" ht="13.15" x14ac:dyDescent="0.4">
      <c r="A28" s="3">
        <v>8</v>
      </c>
      <c r="B28" s="62">
        <v>0</v>
      </c>
      <c r="C28" s="62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f>SUM(D28:G28)*J5</f>
        <v>0</v>
      </c>
      <c r="K28" s="39"/>
      <c r="L28" s="39"/>
      <c r="M28" s="39"/>
      <c r="N28" s="39"/>
    </row>
    <row r="29" spans="1:14" s="6" customFormat="1" ht="13.15" x14ac:dyDescent="0.4">
      <c r="A29" s="3">
        <v>9</v>
      </c>
      <c r="B29" s="62">
        <v>0</v>
      </c>
      <c r="C29" s="62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f>SUM(D29:G29)*J5</f>
        <v>0</v>
      </c>
      <c r="K29" s="39"/>
      <c r="L29" s="39"/>
      <c r="M29" s="39"/>
      <c r="N29" s="39"/>
    </row>
    <row r="30" spans="1:14" s="6" customFormat="1" ht="13.15" x14ac:dyDescent="0.4">
      <c r="A30" s="3">
        <v>10</v>
      </c>
      <c r="B30" s="62">
        <v>0</v>
      </c>
      <c r="C30" s="62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f>SUM(D30:G30)*J5</f>
        <v>0</v>
      </c>
      <c r="K30" s="39"/>
      <c r="L30" s="39"/>
      <c r="M30" s="39"/>
      <c r="N30" s="39"/>
    </row>
    <row r="31" spans="1:14" s="6" customFormat="1" ht="13.15" x14ac:dyDescent="0.4">
      <c r="A31" s="3">
        <v>11</v>
      </c>
      <c r="B31" s="62">
        <v>0</v>
      </c>
      <c r="C31" s="62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f>SUM(D31:G31)*J5</f>
        <v>0</v>
      </c>
      <c r="K31" s="39"/>
      <c r="L31" s="39"/>
      <c r="M31" s="39"/>
      <c r="N31" s="39"/>
    </row>
    <row r="32" spans="1:14" s="6" customFormat="1" ht="13.15" x14ac:dyDescent="0.4">
      <c r="A32" s="3">
        <v>12</v>
      </c>
      <c r="B32" s="62">
        <v>0</v>
      </c>
      <c r="C32" s="62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f>SUM(D32:G32)*J5</f>
        <v>0</v>
      </c>
      <c r="K32" s="39"/>
      <c r="L32" s="39"/>
      <c r="M32" s="39"/>
      <c r="N32" s="39"/>
    </row>
    <row r="33" spans="1:14" s="6" customFormat="1" ht="13.15" x14ac:dyDescent="0.4">
      <c r="A33" s="3">
        <v>13</v>
      </c>
      <c r="B33" s="62">
        <v>0</v>
      </c>
      <c r="C33" s="62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f>SUM(D33:G33)*J5</f>
        <v>0</v>
      </c>
      <c r="K33" s="39"/>
      <c r="L33" s="39"/>
      <c r="M33" s="39"/>
      <c r="N33" s="39"/>
    </row>
    <row r="34" spans="1:14" s="6" customFormat="1" ht="13.15" x14ac:dyDescent="0.4">
      <c r="A34" s="3">
        <v>14</v>
      </c>
      <c r="B34" s="62">
        <v>0</v>
      </c>
      <c r="C34" s="62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f>SUM(D34:G34)*J5</f>
        <v>0</v>
      </c>
      <c r="K34" s="39"/>
      <c r="L34" s="39"/>
      <c r="M34" s="39"/>
      <c r="N34" s="39"/>
    </row>
    <row r="35" spans="1:14" s="6" customFormat="1" ht="13.15" x14ac:dyDescent="0.4">
      <c r="A35" s="3">
        <v>15</v>
      </c>
      <c r="B35" s="62">
        <v>0</v>
      </c>
      <c r="C35" s="62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f>SUM(D35:G35)*J5</f>
        <v>0</v>
      </c>
      <c r="K35" s="39"/>
      <c r="L35" s="39"/>
      <c r="M35" s="39"/>
      <c r="N35" s="39"/>
    </row>
    <row r="36" spans="1:14" s="6" customFormat="1" ht="13.15" x14ac:dyDescent="0.4">
      <c r="A36" s="3">
        <v>16</v>
      </c>
      <c r="B36" s="62">
        <v>0</v>
      </c>
      <c r="C36" s="62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f>SUM(D36:G36)*J5</f>
        <v>0</v>
      </c>
      <c r="K36" s="39"/>
      <c r="L36" s="39"/>
      <c r="M36" s="39"/>
      <c r="N36" s="39"/>
    </row>
    <row r="37" spans="1:14" s="6" customFormat="1" ht="13.15" x14ac:dyDescent="0.4">
      <c r="A37" s="3">
        <v>17</v>
      </c>
      <c r="B37" s="62">
        <v>0</v>
      </c>
      <c r="C37" s="62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f>SUM(D37:G37)*J5</f>
        <v>0</v>
      </c>
      <c r="K37" s="39"/>
      <c r="L37" s="39"/>
      <c r="M37" s="39"/>
      <c r="N37" s="39"/>
    </row>
    <row r="38" spans="1:14" s="6" customFormat="1" ht="13.15" x14ac:dyDescent="0.4">
      <c r="A38" s="3">
        <v>18</v>
      </c>
      <c r="B38" s="62">
        <v>0</v>
      </c>
      <c r="C38" s="62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f>SUM(D38:G38)*J5</f>
        <v>0</v>
      </c>
      <c r="K38" s="39"/>
      <c r="L38" s="39"/>
      <c r="M38" s="39"/>
      <c r="N38" s="39"/>
    </row>
    <row r="39" spans="1:14" s="6" customFormat="1" ht="13.15" x14ac:dyDescent="0.4">
      <c r="A39" s="3">
        <v>19</v>
      </c>
      <c r="B39" s="62">
        <v>0</v>
      </c>
      <c r="C39" s="62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f>SUM(D39:G39)*J5</f>
        <v>0</v>
      </c>
      <c r="K39" s="39"/>
      <c r="L39" s="39"/>
      <c r="M39" s="39"/>
      <c r="N39" s="39"/>
    </row>
    <row r="40" spans="1:14" s="6" customFormat="1" ht="13.15" x14ac:dyDescent="0.4">
      <c r="A40" s="3">
        <v>20</v>
      </c>
      <c r="B40" s="62">
        <v>0</v>
      </c>
      <c r="C40" s="62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f>SUM(D40:G40)*J5</f>
        <v>0</v>
      </c>
      <c r="K40" s="39"/>
      <c r="L40" s="39"/>
      <c r="M40" s="39"/>
      <c r="N40" s="39"/>
    </row>
    <row r="41" spans="1:14" s="6" customFormat="1" ht="13.15" x14ac:dyDescent="0.4">
      <c r="A41" s="3">
        <v>21</v>
      </c>
      <c r="B41" s="62">
        <v>0</v>
      </c>
      <c r="C41" s="62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f>SUM(D41:G41)*J5</f>
        <v>0</v>
      </c>
      <c r="K41" s="39"/>
      <c r="L41" s="39"/>
      <c r="M41" s="39"/>
      <c r="N41" s="39"/>
    </row>
    <row r="42" spans="1:14" s="6" customFormat="1" ht="13.15" x14ac:dyDescent="0.4">
      <c r="A42" s="3">
        <v>22</v>
      </c>
      <c r="B42" s="62">
        <v>0</v>
      </c>
      <c r="C42" s="62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f>SUM(D42:G42)*J5</f>
        <v>0</v>
      </c>
      <c r="K42" s="39"/>
      <c r="L42" s="39"/>
      <c r="M42" s="39"/>
      <c r="N42" s="39"/>
    </row>
    <row r="43" spans="1:14" s="6" customFormat="1" ht="13.15" x14ac:dyDescent="0.4">
      <c r="A43" s="3">
        <v>23</v>
      </c>
      <c r="B43" s="62">
        <v>0</v>
      </c>
      <c r="C43" s="62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f>SUM(D43:G43)*J5</f>
        <v>0</v>
      </c>
      <c r="K43" s="39"/>
      <c r="L43" s="39"/>
      <c r="M43" s="39"/>
      <c r="N43" s="39"/>
    </row>
    <row r="44" spans="1:14" s="6" customFormat="1" ht="13.15" x14ac:dyDescent="0.4">
      <c r="A44" s="3">
        <v>24</v>
      </c>
      <c r="B44" s="62">
        <v>0</v>
      </c>
      <c r="C44" s="62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f>SUM(D44:G44)*J5</f>
        <v>0</v>
      </c>
      <c r="K44" s="39"/>
      <c r="L44" s="39"/>
      <c r="M44" s="39"/>
      <c r="N44" s="39"/>
    </row>
    <row r="45" spans="1:14" s="6" customFormat="1" ht="13.15" x14ac:dyDescent="0.4">
      <c r="A45" s="3">
        <v>25</v>
      </c>
      <c r="B45" s="62">
        <v>0</v>
      </c>
      <c r="C45" s="62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f>SUM(D45:G45)*J5</f>
        <v>0</v>
      </c>
      <c r="K45" s="39"/>
      <c r="L45" s="39"/>
      <c r="M45" s="39"/>
      <c r="N45" s="39"/>
    </row>
    <row r="46" spans="1:14" s="6" customFormat="1" ht="13.15" x14ac:dyDescent="0.4">
      <c r="A46" s="3">
        <v>26</v>
      </c>
      <c r="B46" s="62">
        <v>0</v>
      </c>
      <c r="C46" s="62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f>SUM(D46:G46)*J5</f>
        <v>0</v>
      </c>
      <c r="K46" s="39"/>
      <c r="L46" s="39"/>
      <c r="M46" s="39"/>
      <c r="N46" s="39"/>
    </row>
    <row r="47" spans="1:14" s="6" customFormat="1" ht="13.15" x14ac:dyDescent="0.4">
      <c r="A47" s="3">
        <v>27</v>
      </c>
      <c r="B47" s="62">
        <v>0</v>
      </c>
      <c r="C47" s="62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f>SUM(D47:G47)*J5</f>
        <v>0</v>
      </c>
      <c r="K47" s="39"/>
      <c r="L47" s="39"/>
      <c r="M47" s="39"/>
      <c r="N47" s="39"/>
    </row>
    <row r="48" spans="1:14" s="6" customFormat="1" ht="13.15" x14ac:dyDescent="0.4">
      <c r="A48" s="3">
        <v>28</v>
      </c>
      <c r="B48" s="62">
        <v>0</v>
      </c>
      <c r="C48" s="62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f>SUM(D48:G48)*J5</f>
        <v>0</v>
      </c>
      <c r="K48" s="39"/>
      <c r="L48" s="39"/>
      <c r="M48" s="39"/>
      <c r="N48" s="39"/>
    </row>
    <row r="49" spans="1:14" s="6" customFormat="1" ht="13.15" x14ac:dyDescent="0.4">
      <c r="A49" s="3">
        <v>29</v>
      </c>
      <c r="B49" s="62">
        <v>0</v>
      </c>
      <c r="C49" s="62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f>SUM(D49:G49)*J5</f>
        <v>0</v>
      </c>
      <c r="K49" s="39"/>
      <c r="L49" s="39"/>
      <c r="M49" s="39"/>
      <c r="N49" s="39"/>
    </row>
    <row r="50" spans="1:14" s="6" customFormat="1" ht="13.15" x14ac:dyDescent="0.4">
      <c r="A50" s="12">
        <v>30</v>
      </c>
      <c r="B50" s="63">
        <v>0</v>
      </c>
      <c r="C50" s="63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f>SUM(D50:G50)*J5</f>
        <v>0</v>
      </c>
      <c r="K50" s="39"/>
      <c r="L50" s="39"/>
      <c r="M50" s="39"/>
      <c r="N50" s="39"/>
    </row>
    <row r="51" spans="1:14" s="6" customFormat="1" ht="13.15" x14ac:dyDescent="0.4">
      <c r="A51" s="11" t="s">
        <v>34</v>
      </c>
      <c r="B51" s="62">
        <f>B21+NPV(J3,B22:B50)</f>
        <v>0</v>
      </c>
      <c r="C51" s="62">
        <f>C21+NPV(J3,C22:C50)</f>
        <v>0</v>
      </c>
      <c r="D51" s="29">
        <f>D21+NPV(J3,D22:D50)</f>
        <v>0</v>
      </c>
      <c r="E51" s="29">
        <f>E21+NPV(J3,E22:E50)</f>
        <v>0</v>
      </c>
      <c r="F51" s="29">
        <f>F21+NPV(J3,F22:F50)</f>
        <v>0</v>
      </c>
      <c r="G51" s="29">
        <f>G21+NPV(J3,G22:G50)</f>
        <v>0</v>
      </c>
      <c r="H51" s="29">
        <f>H21+NPV(J3,H22:H50)</f>
        <v>0</v>
      </c>
      <c r="I51" s="29">
        <f>I21+NPV(J3,I22:I50)</f>
        <v>0</v>
      </c>
      <c r="J51" s="29">
        <f>J21+NPV(J3,J22:J50)</f>
        <v>0</v>
      </c>
      <c r="K51" s="39"/>
      <c r="L51" s="39"/>
      <c r="M51" s="39"/>
      <c r="N51" s="39"/>
    </row>
    <row r="52" spans="1:14" s="6" customFormat="1" ht="13.15" x14ac:dyDescent="0.4">
      <c r="A52" s="11" t="s">
        <v>35</v>
      </c>
      <c r="B52" s="64">
        <f>B21+NPV(J4,B22:B50)</f>
        <v>0</v>
      </c>
      <c r="C52" s="64">
        <f>C21+NPV(J4,C22:C50)</f>
        <v>0</v>
      </c>
      <c r="D52" s="29">
        <f>D21+NPV(J4,D22:D50)</f>
        <v>0</v>
      </c>
      <c r="E52" s="29">
        <f>E21+NPV(J4,E22:E50)</f>
        <v>0</v>
      </c>
      <c r="F52" s="29">
        <f>F21+NPV(J4,F22:F50)</f>
        <v>0</v>
      </c>
      <c r="G52" s="29">
        <f>G21+NPV(J4,G22:G50)</f>
        <v>0</v>
      </c>
      <c r="H52" s="29">
        <f>H21+NPV(J4,H22:H50)</f>
        <v>0</v>
      </c>
      <c r="I52" s="29">
        <f>I21+NPV(J4,I22:I50)</f>
        <v>0</v>
      </c>
      <c r="J52" s="29">
        <f>J21+NPV(J4,J22:J50)</f>
        <v>0</v>
      </c>
      <c r="K52" s="39"/>
      <c r="L52" s="39"/>
      <c r="M52" s="39"/>
      <c r="N52" s="39"/>
    </row>
    <row r="53" spans="1:14" s="6" customFormat="1" ht="13.15" x14ac:dyDescent="0.4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1:14" s="6" customFormat="1" ht="13.15" x14ac:dyDescent="0.4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14" s="6" customFormat="1" ht="13.15" x14ac:dyDescent="0.4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s="6" customFormat="1" ht="13.15" x14ac:dyDescent="0.4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1:14" s="6" customFormat="1" ht="13.15" x14ac:dyDescent="0.4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s="6" customFormat="1" ht="13.15" x14ac:dyDescent="0.4">
      <c r="B58" s="39"/>
      <c r="C58" s="50"/>
      <c r="D58" s="50"/>
      <c r="E58" s="50"/>
      <c r="F58" s="50"/>
      <c r="G58" s="50"/>
      <c r="H58" s="50"/>
      <c r="I58" s="50"/>
      <c r="J58" s="39"/>
      <c r="K58" s="39"/>
      <c r="L58" s="39"/>
      <c r="M58" s="39"/>
      <c r="N58" s="39"/>
    </row>
    <row r="59" spans="1:14" s="6" customFormat="1" ht="13.15" x14ac:dyDescent="0.4">
      <c r="B59" s="39"/>
      <c r="C59" s="50"/>
      <c r="D59" s="50"/>
      <c r="E59" s="50"/>
      <c r="F59" s="50"/>
      <c r="G59" s="50"/>
      <c r="H59" s="50"/>
      <c r="I59" s="50"/>
      <c r="J59" s="39"/>
      <c r="K59" s="39"/>
      <c r="L59" s="39"/>
      <c r="M59" s="39"/>
      <c r="N59" s="39"/>
    </row>
    <row r="60" spans="1:14" s="6" customFormat="1" ht="13.15" x14ac:dyDescent="0.4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  <row r="61" spans="1:14" s="6" customFormat="1" ht="13.15" x14ac:dyDescent="0.4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</row>
    <row r="62" spans="1:14" s="6" customFormat="1" ht="13.15" x14ac:dyDescent="0.4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1:14" s="6" customFormat="1" ht="13.15" x14ac:dyDescent="0.4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1:14" s="6" customFormat="1" ht="13.15" x14ac:dyDescent="0.4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spans="2:14" s="6" customFormat="1" ht="13.15" x14ac:dyDescent="0.4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</row>
    <row r="66" spans="2:14" s="6" customFormat="1" ht="13.15" x14ac:dyDescent="0.4"/>
    <row r="67" spans="2:14" s="6" customFormat="1" ht="13.15" x14ac:dyDescent="0.4"/>
    <row r="68" spans="2:14" s="6" customFormat="1" ht="13.15" x14ac:dyDescent="0.4"/>
  </sheetData>
  <printOptions horizontalCentered="1"/>
  <pageMargins left="0.23622047244094491" right="0.23622047244094491" top="0.74803149606299213" bottom="0.74803149606299213" header="0.31496062992125984" footer="0.31496062992125984"/>
  <pageSetup scale="74" orientation="portrait" r:id="rId1"/>
  <headerFooter>
    <oddHeader>&amp;CMidAmerican Energy Company
Iowa Energy Efficiency&amp;R2021 Exhibit F
Detailed Cost Benefit Results
EEP-2018-0002</oddHeader>
    <oddFooter>&amp;L&amp;A&amp;CPage &amp;P of &amp;N&amp;R&amp;F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94FBA-16CA-4749-8929-540FFB82B0BA}">
  <sheetPr codeName="Sheet18">
    <pageSetUpPr fitToPage="1"/>
  </sheetPr>
  <dimension ref="A2:T68"/>
  <sheetViews>
    <sheetView view="pageLayout" zoomScale="90" zoomScaleNormal="100" zoomScalePageLayoutView="90" workbookViewId="0">
      <selection activeCell="A2" sqref="A2"/>
    </sheetView>
  </sheetViews>
  <sheetFormatPr defaultColWidth="9.1328125" defaultRowHeight="14.25" x14ac:dyDescent="0.45"/>
  <cols>
    <col min="1" max="1" customWidth="true" style="21" width="10.265625" collapsed="false"/>
    <col min="2" max="2" customWidth="true" style="21" width="14.3984375" collapsed="false"/>
    <col min="3" max="3" customWidth="true" style="21" width="14.265625" collapsed="false"/>
    <col min="4" max="6" customWidth="true" style="21" width="14.73046875" collapsed="false"/>
    <col min="7" max="7" customWidth="true" style="21" width="16.59765625" collapsed="false"/>
    <col min="8" max="9" customWidth="true" style="21" width="12.265625" collapsed="false"/>
    <col min="10" max="10" customWidth="true" style="21" width="13.0" collapsed="false"/>
    <col min="11" max="11" bestFit="true" customWidth="true" style="21" width="12.3984375" collapsed="false"/>
    <col min="12" max="12" customWidth="true" style="21" width="12.73046875" collapsed="false"/>
    <col min="13" max="13" bestFit="true" customWidth="true" style="21" width="23.1328125" collapsed="false"/>
    <col min="14" max="14" bestFit="true" customWidth="true" style="21" width="13.265625" collapsed="false"/>
    <col min="15" max="16" bestFit="true" customWidth="true" style="21" width="13.0" collapsed="false"/>
    <col min="17" max="17" bestFit="true" customWidth="true" style="21" width="12.73046875" collapsed="false"/>
    <col min="18" max="18" bestFit="true" customWidth="true" style="21" width="13.3984375" collapsed="false"/>
    <col min="19" max="16384" style="21" width="9.1328125" collapsed="false"/>
  </cols>
  <sheetData>
    <row r="2" spans="1:20" s="2" customFormat="1" ht="18" x14ac:dyDescent="0.55000000000000004">
      <c r="A2" s="1" t="s">
        <v>49</v>
      </c>
      <c r="B2" s="1"/>
      <c r="C2" s="1"/>
      <c r="D2" s="1"/>
      <c r="E2" s="1"/>
      <c r="F2" s="1"/>
      <c r="G2" s="1"/>
      <c r="H2" s="1"/>
      <c r="I2" s="1"/>
    </row>
    <row r="3" spans="1:20" s="2" customFormat="1" ht="18" x14ac:dyDescent="0.55000000000000004">
      <c r="A3" s="1" t="s">
        <v>62</v>
      </c>
      <c r="B3" s="31"/>
      <c r="C3" s="31"/>
      <c r="D3" s="31"/>
      <c r="E3" s="31"/>
      <c r="F3" s="31"/>
      <c r="G3" s="31"/>
      <c r="H3" s="31"/>
      <c r="I3" s="34" t="s">
        <v>36</v>
      </c>
      <c r="J3" s="35">
        <v>7.1300000000000002E-2</v>
      </c>
      <c r="K3" s="46"/>
      <c r="L3" s="46"/>
      <c r="M3" s="46"/>
      <c r="N3" s="46"/>
    </row>
    <row r="4" spans="1:20" s="6" customFormat="1" x14ac:dyDescent="0.45">
      <c r="A4" s="3"/>
      <c r="B4" s="36"/>
      <c r="C4" s="28"/>
      <c r="D4" s="36"/>
      <c r="E4" s="36"/>
      <c r="F4" s="36"/>
      <c r="G4" s="36"/>
      <c r="H4" s="36"/>
      <c r="I4" s="34" t="s">
        <v>37</v>
      </c>
      <c r="J4" s="35">
        <v>2.1999999999999999E-2</v>
      </c>
      <c r="K4" s="37"/>
      <c r="L4" s="37"/>
      <c r="M4" s="39"/>
      <c r="N4" s="39"/>
      <c r="O4" s="5"/>
      <c r="P4" s="5"/>
      <c r="Q4" s="5"/>
      <c r="R4" s="5"/>
    </row>
    <row r="5" spans="1:20" s="6" customFormat="1" x14ac:dyDescent="0.45">
      <c r="A5" s="3" t="s">
        <v>0</v>
      </c>
      <c r="B5" s="36"/>
      <c r="C5" s="29">
        <v>35304.619999999995</v>
      </c>
      <c r="D5" s="36"/>
      <c r="E5" s="36"/>
      <c r="F5" s="36"/>
      <c r="G5" s="36"/>
      <c r="H5" s="36"/>
      <c r="I5" s="34" t="s">
        <v>38</v>
      </c>
      <c r="J5" s="35">
        <v>0.1</v>
      </c>
      <c r="K5" s="37"/>
      <c r="L5" s="37"/>
      <c r="M5" s="39"/>
      <c r="N5" s="39"/>
      <c r="O5" s="5"/>
      <c r="P5" s="5"/>
      <c r="Q5" s="5"/>
      <c r="R5" s="5"/>
    </row>
    <row r="6" spans="1:20" s="6" customFormat="1" ht="13.15" x14ac:dyDescent="0.4">
      <c r="A6" s="3" t="s">
        <v>1</v>
      </c>
      <c r="B6" s="36"/>
      <c r="C6" s="29">
        <v>76150</v>
      </c>
      <c r="D6" s="36"/>
      <c r="E6" s="36"/>
      <c r="F6" s="36"/>
      <c r="G6" s="36"/>
      <c r="H6" s="36"/>
      <c r="I6" s="37"/>
      <c r="J6" s="37"/>
      <c r="K6" s="37"/>
      <c r="L6" s="37"/>
      <c r="M6" s="37"/>
      <c r="N6" s="47"/>
      <c r="O6" s="8"/>
      <c r="P6" s="8"/>
      <c r="Q6" s="8"/>
      <c r="R6" s="8"/>
    </row>
    <row r="7" spans="1:20" s="6" customFormat="1" ht="13.15" x14ac:dyDescent="0.4">
      <c r="A7" s="3" t="s">
        <v>2</v>
      </c>
      <c r="B7" s="36"/>
      <c r="C7" s="29">
        <v>76150</v>
      </c>
      <c r="D7" s="36"/>
      <c r="E7" s="36"/>
      <c r="F7" s="36"/>
      <c r="G7" s="36"/>
      <c r="H7" s="36"/>
      <c r="I7" s="37"/>
      <c r="J7" s="37"/>
      <c r="K7" s="37"/>
      <c r="L7" s="37"/>
      <c r="M7" s="37"/>
      <c r="N7" s="48"/>
      <c r="O7" s="9"/>
      <c r="P7" s="9"/>
      <c r="Q7" s="9"/>
      <c r="R7" s="9"/>
    </row>
    <row r="8" spans="1:20" s="6" customFormat="1" ht="13.15" x14ac:dyDescent="0.4">
      <c r="A8" s="3" t="s">
        <v>3</v>
      </c>
      <c r="B8" s="36"/>
      <c r="C8" s="29">
        <v>0</v>
      </c>
      <c r="D8" s="36"/>
      <c r="E8" s="36"/>
      <c r="F8" s="36"/>
      <c r="G8" s="36"/>
      <c r="H8" s="36"/>
      <c r="I8" s="37"/>
      <c r="J8" s="37"/>
      <c r="K8" s="37"/>
      <c r="L8" s="37"/>
      <c r="M8" s="37"/>
      <c r="N8" s="49"/>
      <c r="O8" s="10"/>
      <c r="P8" s="10"/>
      <c r="Q8" s="10"/>
      <c r="R8" s="10"/>
    </row>
    <row r="9" spans="1:20" s="6" customFormat="1" ht="13.15" x14ac:dyDescent="0.4">
      <c r="A9" s="3"/>
      <c r="B9" s="36"/>
      <c r="C9" s="38"/>
      <c r="D9" s="38" t="s">
        <v>4</v>
      </c>
      <c r="E9" s="38"/>
      <c r="F9" s="38" t="s">
        <v>5</v>
      </c>
      <c r="G9" s="38"/>
      <c r="H9" s="36"/>
      <c r="I9" s="36"/>
      <c r="J9" s="39"/>
      <c r="K9" s="39"/>
      <c r="L9" s="39"/>
      <c r="M9" s="39"/>
      <c r="N9" s="39"/>
    </row>
    <row r="10" spans="1:20" s="6" customFormat="1" ht="13.15" x14ac:dyDescent="0.4">
      <c r="A10" s="12" t="s">
        <v>6</v>
      </c>
      <c r="B10" s="40"/>
      <c r="C10" s="41" t="s">
        <v>7</v>
      </c>
      <c r="D10" s="41" t="s">
        <v>8</v>
      </c>
      <c r="E10" s="41" t="s">
        <v>9</v>
      </c>
      <c r="F10" s="41" t="s">
        <v>10</v>
      </c>
      <c r="G10" s="41" t="s">
        <v>11</v>
      </c>
      <c r="H10" s="36"/>
      <c r="I10" s="36"/>
      <c r="J10" s="39"/>
      <c r="K10" s="39"/>
      <c r="L10" s="39"/>
      <c r="M10" s="39"/>
      <c r="N10" s="39"/>
    </row>
    <row r="11" spans="1:20" s="6" customFormat="1" ht="13.15" x14ac:dyDescent="0.4">
      <c r="A11" s="3" t="s">
        <v>12</v>
      </c>
      <c r="B11" s="36"/>
      <c r="C11" s="28">
        <f>H51+I51+C7+C8</f>
        <v>76150</v>
      </c>
      <c r="D11" s="28">
        <f>SUM(D51:G51)</f>
        <v>0</v>
      </c>
      <c r="E11" s="28">
        <f>SUM(D51:G51)</f>
        <v>0</v>
      </c>
      <c r="F11" s="28">
        <f>SUM(D51:G51)+I51+C8</f>
        <v>0</v>
      </c>
      <c r="G11" s="29">
        <f>SUM(D52:G52)+I52+J52</f>
        <v>0</v>
      </c>
      <c r="H11" s="43"/>
      <c r="I11" s="42"/>
      <c r="J11" s="39"/>
      <c r="K11" s="39"/>
      <c r="L11" s="39"/>
      <c r="M11" s="39"/>
      <c r="N11" s="39"/>
      <c r="O11" s="16"/>
      <c r="P11" s="16"/>
      <c r="Q11" s="16"/>
      <c r="R11" s="16"/>
      <c r="S11" s="16"/>
      <c r="T11" s="16"/>
    </row>
    <row r="12" spans="1:20" s="6" customFormat="1" ht="13.15" x14ac:dyDescent="0.4">
      <c r="A12" s="12" t="s">
        <v>13</v>
      </c>
      <c r="B12" s="40"/>
      <c r="C12" s="55">
        <f>C6</f>
        <v>76150</v>
      </c>
      <c r="D12" s="55">
        <f>H51+C5+C7</f>
        <v>111454.62</v>
      </c>
      <c r="E12" s="55">
        <f>C5+C7</f>
        <v>111454.62</v>
      </c>
      <c r="F12" s="55">
        <f>C5+C6</f>
        <v>111454.62</v>
      </c>
      <c r="G12" s="55">
        <f>C5+C6</f>
        <v>111454.62</v>
      </c>
      <c r="H12" s="36"/>
      <c r="I12" s="42"/>
      <c r="J12" s="39"/>
      <c r="K12" s="39"/>
      <c r="L12" s="39"/>
      <c r="M12" s="39"/>
      <c r="N12" s="39"/>
      <c r="O12" s="16"/>
      <c r="P12" s="16"/>
      <c r="Q12" s="16"/>
      <c r="R12" s="16"/>
      <c r="S12" s="16"/>
      <c r="T12" s="16"/>
    </row>
    <row r="13" spans="1:20" s="6" customFormat="1" ht="13.15" x14ac:dyDescent="0.4">
      <c r="A13" s="3" t="s">
        <v>14</v>
      </c>
      <c r="B13" s="36"/>
      <c r="C13" s="28">
        <f>C11-C12</f>
        <v>0</v>
      </c>
      <c r="D13" s="28">
        <f>D11-D12</f>
        <v>-111454.62</v>
      </c>
      <c r="E13" s="28">
        <f>E11-E12</f>
        <v>-111454.62</v>
      </c>
      <c r="F13" s="28">
        <f>F11-F12</f>
        <v>-111454.62</v>
      </c>
      <c r="G13" s="28">
        <f>G11-G12</f>
        <v>-111454.62</v>
      </c>
      <c r="H13" s="36"/>
      <c r="I13" s="44"/>
      <c r="J13" s="39"/>
      <c r="K13" s="39"/>
      <c r="L13" s="39"/>
      <c r="M13" s="39"/>
      <c r="N13" s="39"/>
      <c r="O13" s="16"/>
      <c r="P13" s="16"/>
      <c r="Q13" s="16"/>
      <c r="R13" s="16"/>
      <c r="S13" s="16"/>
      <c r="T13" s="16"/>
    </row>
    <row r="14" spans="1:20" s="6" customFormat="1" ht="13.15" x14ac:dyDescent="0.4">
      <c r="A14" s="3" t="s">
        <v>15</v>
      </c>
      <c r="B14" s="36"/>
      <c r="C14" s="45">
        <f>IFERROR(C11/C12,0)</f>
        <v>1</v>
      </c>
      <c r="D14" s="45">
        <f t="shared" ref="D14:G14" si="0">IFERROR(D11/D12,0)</f>
        <v>0</v>
      </c>
      <c r="E14" s="45">
        <f t="shared" si="0"/>
        <v>0</v>
      </c>
      <c r="F14" s="45">
        <f t="shared" si="0"/>
        <v>0</v>
      </c>
      <c r="G14" s="45">
        <f t="shared" si="0"/>
        <v>0</v>
      </c>
      <c r="H14" s="36"/>
      <c r="I14" s="36"/>
      <c r="J14" s="39"/>
      <c r="K14" s="39"/>
      <c r="L14" s="39"/>
      <c r="M14" s="39"/>
      <c r="N14" s="39"/>
      <c r="O14" s="16"/>
      <c r="P14" s="16"/>
      <c r="Q14" s="16"/>
      <c r="R14" s="16"/>
      <c r="S14" s="16"/>
      <c r="T14" s="16"/>
    </row>
    <row r="15" spans="1:20" s="6" customFormat="1" ht="13.15" x14ac:dyDescent="0.4">
      <c r="A15" s="3" t="s">
        <v>16</v>
      </c>
      <c r="B15" s="36"/>
      <c r="C15" s="54" t="str">
        <f>IFERROR(C12/B51,"")</f>
        <v/>
      </c>
      <c r="D15" s="54" t="str">
        <f>IFERROR(D12/B51,"")</f>
        <v/>
      </c>
      <c r="E15" s="54" t="str">
        <f>IFERROR(E12/B51,"")</f>
        <v/>
      </c>
      <c r="F15" s="54" t="str">
        <f>IFERROR(F12/B51,"")</f>
        <v/>
      </c>
      <c r="G15" s="54" t="str">
        <f>IFERROR(G12/B51,"")</f>
        <v/>
      </c>
      <c r="H15" s="36"/>
      <c r="I15" s="36"/>
      <c r="J15" s="39"/>
      <c r="K15" s="39"/>
      <c r="L15" s="39"/>
      <c r="M15" s="39"/>
      <c r="N15" s="39"/>
      <c r="O15" s="16"/>
      <c r="P15" s="16"/>
      <c r="Q15" s="16"/>
      <c r="R15" s="16"/>
      <c r="S15" s="16"/>
      <c r="T15" s="16"/>
    </row>
    <row r="16" spans="1:20" s="6" customFormat="1" ht="13.15" x14ac:dyDescent="0.4">
      <c r="A16" s="3"/>
      <c r="B16" s="36"/>
      <c r="C16" s="36"/>
      <c r="D16" s="36"/>
      <c r="E16" s="36"/>
      <c r="F16" s="36"/>
      <c r="G16" s="36"/>
      <c r="H16" s="36"/>
      <c r="I16" s="36"/>
      <c r="J16" s="39"/>
      <c r="K16" s="39"/>
      <c r="L16" s="39"/>
      <c r="M16" s="39"/>
      <c r="N16" s="39"/>
    </row>
    <row r="17" spans="1:14" s="6" customFormat="1" ht="13.15" x14ac:dyDescent="0.4">
      <c r="A17" s="3"/>
      <c r="B17" s="36"/>
      <c r="C17" s="36"/>
      <c r="D17" s="38" t="s">
        <v>17</v>
      </c>
      <c r="E17" s="38" t="s">
        <v>17</v>
      </c>
      <c r="F17" s="38" t="s">
        <v>17</v>
      </c>
      <c r="G17" s="38"/>
      <c r="H17" s="38"/>
      <c r="I17" s="38"/>
      <c r="J17" s="38"/>
      <c r="K17" s="39"/>
      <c r="L17" s="39"/>
      <c r="M17" s="39"/>
      <c r="N17" s="39"/>
    </row>
    <row r="18" spans="1:14" s="6" customFormat="1" ht="13.15" x14ac:dyDescent="0.4">
      <c r="A18" s="3"/>
      <c r="B18" s="38" t="s">
        <v>18</v>
      </c>
      <c r="C18" s="38" t="s">
        <v>18</v>
      </c>
      <c r="D18" s="38" t="s">
        <v>19</v>
      </c>
      <c r="E18" s="38" t="s">
        <v>20</v>
      </c>
      <c r="F18" s="38" t="s">
        <v>21</v>
      </c>
      <c r="G18" s="38" t="s">
        <v>17</v>
      </c>
      <c r="H18" s="38"/>
      <c r="I18" s="38"/>
      <c r="J18" s="38"/>
      <c r="K18" s="39"/>
      <c r="L18" s="39"/>
      <c r="M18" s="39"/>
      <c r="N18" s="39"/>
    </row>
    <row r="19" spans="1:14" s="6" customFormat="1" ht="13.15" x14ac:dyDescent="0.4">
      <c r="A19" s="3"/>
      <c r="B19" s="38" t="s">
        <v>22</v>
      </c>
      <c r="C19" s="38" t="s">
        <v>23</v>
      </c>
      <c r="D19" s="38" t="s">
        <v>24</v>
      </c>
      <c r="E19" s="38" t="s">
        <v>24</v>
      </c>
      <c r="F19" s="38" t="s">
        <v>24</v>
      </c>
      <c r="G19" s="38" t="s">
        <v>22</v>
      </c>
      <c r="H19" s="38" t="s">
        <v>25</v>
      </c>
      <c r="I19" s="38" t="s">
        <v>26</v>
      </c>
      <c r="J19" s="38"/>
      <c r="K19" s="39"/>
      <c r="L19" s="39"/>
      <c r="M19" s="39"/>
      <c r="N19" s="39"/>
    </row>
    <row r="20" spans="1:14" s="6" customFormat="1" ht="13.15" x14ac:dyDescent="0.4">
      <c r="A20" s="13" t="s">
        <v>27</v>
      </c>
      <c r="B20" s="66" t="s">
        <v>28</v>
      </c>
      <c r="C20" s="41" t="s">
        <v>29</v>
      </c>
      <c r="D20" s="41" t="s">
        <v>30</v>
      </c>
      <c r="E20" s="41" t="s">
        <v>30</v>
      </c>
      <c r="F20" s="41" t="s">
        <v>30</v>
      </c>
      <c r="G20" s="41" t="s">
        <v>30</v>
      </c>
      <c r="H20" s="41" t="s">
        <v>31</v>
      </c>
      <c r="I20" s="41" t="s">
        <v>32</v>
      </c>
      <c r="J20" s="41" t="s">
        <v>33</v>
      </c>
      <c r="K20" s="39"/>
      <c r="L20" s="39"/>
      <c r="M20" s="39"/>
      <c r="N20" s="39"/>
    </row>
    <row r="21" spans="1:14" s="6" customFormat="1" ht="13.15" x14ac:dyDescent="0.4">
      <c r="A21" s="3">
        <v>1</v>
      </c>
      <c r="B21" s="62">
        <v>0</v>
      </c>
      <c r="C21" s="62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f>SUM(D21:G21)*J5</f>
        <v>0</v>
      </c>
      <c r="K21" s="39"/>
      <c r="L21" s="39"/>
      <c r="M21" s="39"/>
      <c r="N21" s="39"/>
    </row>
    <row r="22" spans="1:14" s="6" customFormat="1" ht="13.15" x14ac:dyDescent="0.4">
      <c r="A22" s="3">
        <v>2</v>
      </c>
      <c r="B22" s="62">
        <v>0</v>
      </c>
      <c r="C22" s="62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f>SUM(D22:G22)*J5</f>
        <v>0</v>
      </c>
      <c r="K22" s="39"/>
      <c r="L22" s="39"/>
      <c r="M22" s="39"/>
      <c r="N22" s="39"/>
    </row>
    <row r="23" spans="1:14" s="6" customFormat="1" ht="13.15" x14ac:dyDescent="0.4">
      <c r="A23" s="3">
        <v>3</v>
      </c>
      <c r="B23" s="62">
        <v>0</v>
      </c>
      <c r="C23" s="62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f>SUM(D23:G23)*J5</f>
        <v>0</v>
      </c>
      <c r="K23" s="39"/>
      <c r="L23" s="39"/>
      <c r="M23" s="39"/>
      <c r="N23" s="39"/>
    </row>
    <row r="24" spans="1:14" s="6" customFormat="1" ht="13.15" x14ac:dyDescent="0.4">
      <c r="A24" s="3">
        <v>4</v>
      </c>
      <c r="B24" s="62">
        <v>0</v>
      </c>
      <c r="C24" s="62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f>SUM(D24:G24)*J5</f>
        <v>0</v>
      </c>
      <c r="K24" s="39"/>
      <c r="L24" s="39"/>
      <c r="M24" s="39"/>
      <c r="N24" s="39"/>
    </row>
    <row r="25" spans="1:14" s="6" customFormat="1" ht="13.15" x14ac:dyDescent="0.4">
      <c r="A25" s="3">
        <v>5</v>
      </c>
      <c r="B25" s="62">
        <v>0</v>
      </c>
      <c r="C25" s="62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f>SUM(D25:G25)*J5</f>
        <v>0</v>
      </c>
      <c r="K25" s="39"/>
      <c r="L25" s="39"/>
      <c r="M25" s="39"/>
      <c r="N25" s="39"/>
    </row>
    <row r="26" spans="1:14" s="6" customFormat="1" ht="13.15" x14ac:dyDescent="0.4">
      <c r="A26" s="3">
        <v>6</v>
      </c>
      <c r="B26" s="62">
        <v>0</v>
      </c>
      <c r="C26" s="62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f>SUM(D26:G26)*J5</f>
        <v>0</v>
      </c>
      <c r="K26" s="39"/>
      <c r="L26" s="39"/>
      <c r="M26" s="39"/>
      <c r="N26" s="39"/>
    </row>
    <row r="27" spans="1:14" s="6" customFormat="1" ht="13.15" x14ac:dyDescent="0.4">
      <c r="A27" s="3">
        <v>7</v>
      </c>
      <c r="B27" s="62">
        <v>0</v>
      </c>
      <c r="C27" s="62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f>SUM(D27:G27)*J5</f>
        <v>0</v>
      </c>
      <c r="K27" s="39"/>
      <c r="L27" s="39"/>
      <c r="M27" s="39"/>
      <c r="N27" s="39"/>
    </row>
    <row r="28" spans="1:14" s="6" customFormat="1" ht="13.15" x14ac:dyDescent="0.4">
      <c r="A28" s="3">
        <v>8</v>
      </c>
      <c r="B28" s="62">
        <v>0</v>
      </c>
      <c r="C28" s="62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f>SUM(D28:G28)*J5</f>
        <v>0</v>
      </c>
      <c r="K28" s="39"/>
      <c r="L28" s="39"/>
      <c r="M28" s="39"/>
      <c r="N28" s="39"/>
    </row>
    <row r="29" spans="1:14" s="6" customFormat="1" ht="13.15" x14ac:dyDescent="0.4">
      <c r="A29" s="3">
        <v>9</v>
      </c>
      <c r="B29" s="62">
        <v>0</v>
      </c>
      <c r="C29" s="62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f>SUM(D29:G29)*J5</f>
        <v>0</v>
      </c>
      <c r="K29" s="39"/>
      <c r="L29" s="39"/>
      <c r="M29" s="39"/>
      <c r="N29" s="39"/>
    </row>
    <row r="30" spans="1:14" s="6" customFormat="1" ht="13.15" x14ac:dyDescent="0.4">
      <c r="A30" s="3">
        <v>10</v>
      </c>
      <c r="B30" s="62">
        <v>0</v>
      </c>
      <c r="C30" s="62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f>SUM(D30:G30)*J5</f>
        <v>0</v>
      </c>
      <c r="K30" s="39"/>
      <c r="L30" s="39"/>
      <c r="M30" s="39"/>
      <c r="N30" s="39"/>
    </row>
    <row r="31" spans="1:14" s="6" customFormat="1" ht="13.15" x14ac:dyDescent="0.4">
      <c r="A31" s="3">
        <v>11</v>
      </c>
      <c r="B31" s="62">
        <v>0</v>
      </c>
      <c r="C31" s="62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f>SUM(D31:G31)*J5</f>
        <v>0</v>
      </c>
      <c r="K31" s="39"/>
      <c r="L31" s="39"/>
      <c r="M31" s="39"/>
      <c r="N31" s="39"/>
    </row>
    <row r="32" spans="1:14" s="6" customFormat="1" ht="13.15" x14ac:dyDescent="0.4">
      <c r="A32" s="3">
        <v>12</v>
      </c>
      <c r="B32" s="62">
        <v>0</v>
      </c>
      <c r="C32" s="62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f>SUM(D32:G32)*J5</f>
        <v>0</v>
      </c>
      <c r="K32" s="39"/>
      <c r="L32" s="39"/>
      <c r="M32" s="39"/>
      <c r="N32" s="39"/>
    </row>
    <row r="33" spans="1:14" s="6" customFormat="1" ht="13.15" x14ac:dyDescent="0.4">
      <c r="A33" s="3">
        <v>13</v>
      </c>
      <c r="B33" s="62">
        <v>0</v>
      </c>
      <c r="C33" s="62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f>SUM(D33:G33)*J5</f>
        <v>0</v>
      </c>
      <c r="K33" s="39"/>
      <c r="L33" s="39"/>
      <c r="M33" s="39"/>
      <c r="N33" s="39"/>
    </row>
    <row r="34" spans="1:14" s="6" customFormat="1" ht="13.15" x14ac:dyDescent="0.4">
      <c r="A34" s="3">
        <v>14</v>
      </c>
      <c r="B34" s="62">
        <v>0</v>
      </c>
      <c r="C34" s="62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f>SUM(D34:G34)*J5</f>
        <v>0</v>
      </c>
      <c r="K34" s="39"/>
      <c r="L34" s="39"/>
      <c r="M34" s="39"/>
      <c r="N34" s="39"/>
    </row>
    <row r="35" spans="1:14" s="6" customFormat="1" ht="13.15" x14ac:dyDescent="0.4">
      <c r="A35" s="3">
        <v>15</v>
      </c>
      <c r="B35" s="62">
        <v>0</v>
      </c>
      <c r="C35" s="62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f>SUM(D35:G35)*J5</f>
        <v>0</v>
      </c>
      <c r="K35" s="39"/>
      <c r="L35" s="39"/>
      <c r="M35" s="39"/>
      <c r="N35" s="39"/>
    </row>
    <row r="36" spans="1:14" s="6" customFormat="1" ht="13.15" x14ac:dyDescent="0.4">
      <c r="A36" s="3">
        <v>16</v>
      </c>
      <c r="B36" s="62">
        <v>0</v>
      </c>
      <c r="C36" s="62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f>SUM(D36:G36)*J5</f>
        <v>0</v>
      </c>
      <c r="K36" s="39"/>
      <c r="L36" s="39"/>
      <c r="M36" s="39"/>
      <c r="N36" s="39"/>
    </row>
    <row r="37" spans="1:14" s="6" customFormat="1" ht="13.15" x14ac:dyDescent="0.4">
      <c r="A37" s="3">
        <v>17</v>
      </c>
      <c r="B37" s="62">
        <v>0</v>
      </c>
      <c r="C37" s="62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f>SUM(D37:G37)*J5</f>
        <v>0</v>
      </c>
      <c r="K37" s="39"/>
      <c r="L37" s="39"/>
      <c r="M37" s="39"/>
      <c r="N37" s="39"/>
    </row>
    <row r="38" spans="1:14" s="6" customFormat="1" ht="13.15" x14ac:dyDescent="0.4">
      <c r="A38" s="3">
        <v>18</v>
      </c>
      <c r="B38" s="62">
        <v>0</v>
      </c>
      <c r="C38" s="62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f>SUM(D38:G38)*J5</f>
        <v>0</v>
      </c>
      <c r="K38" s="39"/>
      <c r="L38" s="39"/>
      <c r="M38" s="39"/>
      <c r="N38" s="39"/>
    </row>
    <row r="39" spans="1:14" s="6" customFormat="1" ht="13.15" x14ac:dyDescent="0.4">
      <c r="A39" s="3">
        <v>19</v>
      </c>
      <c r="B39" s="62">
        <v>0</v>
      </c>
      <c r="C39" s="62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f>SUM(D39:G39)*J5</f>
        <v>0</v>
      </c>
      <c r="K39" s="39"/>
      <c r="L39" s="39"/>
      <c r="M39" s="39"/>
      <c r="N39" s="39"/>
    </row>
    <row r="40" spans="1:14" s="6" customFormat="1" ht="13.15" x14ac:dyDescent="0.4">
      <c r="A40" s="3">
        <v>20</v>
      </c>
      <c r="B40" s="62">
        <v>0</v>
      </c>
      <c r="C40" s="62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f>SUM(D40:G40)*J5</f>
        <v>0</v>
      </c>
      <c r="K40" s="39"/>
      <c r="L40" s="39"/>
      <c r="M40" s="39"/>
      <c r="N40" s="39"/>
    </row>
    <row r="41" spans="1:14" s="6" customFormat="1" ht="13.15" x14ac:dyDescent="0.4">
      <c r="A41" s="3">
        <v>21</v>
      </c>
      <c r="B41" s="62">
        <v>0</v>
      </c>
      <c r="C41" s="62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f>SUM(D41:G41)*J5</f>
        <v>0</v>
      </c>
      <c r="K41" s="39"/>
      <c r="L41" s="39"/>
      <c r="M41" s="39"/>
      <c r="N41" s="39"/>
    </row>
    <row r="42" spans="1:14" s="6" customFormat="1" ht="13.15" x14ac:dyDescent="0.4">
      <c r="A42" s="3">
        <v>22</v>
      </c>
      <c r="B42" s="62">
        <v>0</v>
      </c>
      <c r="C42" s="62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f>SUM(D42:G42)*J5</f>
        <v>0</v>
      </c>
      <c r="K42" s="39"/>
      <c r="L42" s="39"/>
      <c r="M42" s="39"/>
      <c r="N42" s="39"/>
    </row>
    <row r="43" spans="1:14" s="6" customFormat="1" ht="13.15" x14ac:dyDescent="0.4">
      <c r="A43" s="3">
        <v>23</v>
      </c>
      <c r="B43" s="62">
        <v>0</v>
      </c>
      <c r="C43" s="62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f>SUM(D43:G43)*J5</f>
        <v>0</v>
      </c>
      <c r="K43" s="39"/>
      <c r="L43" s="39"/>
      <c r="M43" s="39"/>
      <c r="N43" s="39"/>
    </row>
    <row r="44" spans="1:14" s="6" customFormat="1" ht="13.15" x14ac:dyDescent="0.4">
      <c r="A44" s="3">
        <v>24</v>
      </c>
      <c r="B44" s="62">
        <v>0</v>
      </c>
      <c r="C44" s="62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f>SUM(D44:G44)*J5</f>
        <v>0</v>
      </c>
      <c r="K44" s="39"/>
      <c r="L44" s="39"/>
      <c r="M44" s="39"/>
      <c r="N44" s="39"/>
    </row>
    <row r="45" spans="1:14" s="6" customFormat="1" ht="13.15" x14ac:dyDescent="0.4">
      <c r="A45" s="3">
        <v>25</v>
      </c>
      <c r="B45" s="62">
        <v>0</v>
      </c>
      <c r="C45" s="62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f>SUM(D45:G45)*J5</f>
        <v>0</v>
      </c>
      <c r="K45" s="39"/>
      <c r="L45" s="39"/>
      <c r="M45" s="39"/>
      <c r="N45" s="39"/>
    </row>
    <row r="46" spans="1:14" s="6" customFormat="1" ht="13.15" x14ac:dyDescent="0.4">
      <c r="A46" s="3">
        <v>26</v>
      </c>
      <c r="B46" s="62">
        <v>0</v>
      </c>
      <c r="C46" s="62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f>SUM(D46:G46)*J5</f>
        <v>0</v>
      </c>
      <c r="K46" s="39"/>
      <c r="L46" s="39"/>
      <c r="M46" s="39"/>
      <c r="N46" s="39"/>
    </row>
    <row r="47" spans="1:14" s="6" customFormat="1" ht="13.15" x14ac:dyDescent="0.4">
      <c r="A47" s="3">
        <v>27</v>
      </c>
      <c r="B47" s="62">
        <v>0</v>
      </c>
      <c r="C47" s="62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f>SUM(D47:G47)*J5</f>
        <v>0</v>
      </c>
      <c r="K47" s="39"/>
      <c r="L47" s="39"/>
      <c r="M47" s="39"/>
      <c r="N47" s="39"/>
    </row>
    <row r="48" spans="1:14" s="6" customFormat="1" ht="13.15" x14ac:dyDescent="0.4">
      <c r="A48" s="3">
        <v>28</v>
      </c>
      <c r="B48" s="62">
        <v>0</v>
      </c>
      <c r="C48" s="62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f>SUM(D48:G48)*J5</f>
        <v>0</v>
      </c>
      <c r="K48" s="39"/>
      <c r="L48" s="39"/>
      <c r="M48" s="39"/>
      <c r="N48" s="39"/>
    </row>
    <row r="49" spans="1:14" s="6" customFormat="1" ht="13.15" x14ac:dyDescent="0.4">
      <c r="A49" s="3">
        <v>29</v>
      </c>
      <c r="B49" s="62">
        <v>0</v>
      </c>
      <c r="C49" s="62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f>SUM(D49:G49)*J5</f>
        <v>0</v>
      </c>
      <c r="K49" s="39"/>
      <c r="L49" s="39"/>
      <c r="M49" s="39"/>
      <c r="N49" s="39"/>
    </row>
    <row r="50" spans="1:14" s="6" customFormat="1" ht="13.15" x14ac:dyDescent="0.4">
      <c r="A50" s="12">
        <v>30</v>
      </c>
      <c r="B50" s="63">
        <v>0</v>
      </c>
      <c r="C50" s="63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f>SUM(D50:G50)*J5</f>
        <v>0</v>
      </c>
      <c r="K50" s="39"/>
      <c r="L50" s="39"/>
      <c r="M50" s="39"/>
      <c r="N50" s="39"/>
    </row>
    <row r="51" spans="1:14" s="6" customFormat="1" ht="13.15" x14ac:dyDescent="0.4">
      <c r="A51" s="11" t="s">
        <v>34</v>
      </c>
      <c r="B51" s="62">
        <f>B21+NPV(J3,B22:B50)</f>
        <v>0</v>
      </c>
      <c r="C51" s="62">
        <f>C21+NPV(J3,C22:C50)</f>
        <v>0</v>
      </c>
      <c r="D51" s="29">
        <f>D21+NPV(J3,D22:D50)</f>
        <v>0</v>
      </c>
      <c r="E51" s="29">
        <f>E21+NPV(J3,E22:E50)</f>
        <v>0</v>
      </c>
      <c r="F51" s="29">
        <f>F21+NPV(J3,F22:F50)</f>
        <v>0</v>
      </c>
      <c r="G51" s="29">
        <f>G21+NPV(J3,G22:G50)</f>
        <v>0</v>
      </c>
      <c r="H51" s="29">
        <f>H21+NPV(J3,H22:H50)</f>
        <v>0</v>
      </c>
      <c r="I51" s="29">
        <f>I21+NPV(J3,I22:I50)</f>
        <v>0</v>
      </c>
      <c r="J51" s="29">
        <f>J21+NPV(J3,J22:J50)</f>
        <v>0</v>
      </c>
      <c r="K51" s="39"/>
      <c r="L51" s="39"/>
      <c r="M51" s="39"/>
      <c r="N51" s="39"/>
    </row>
    <row r="52" spans="1:14" s="6" customFormat="1" ht="13.15" x14ac:dyDescent="0.4">
      <c r="A52" s="11" t="s">
        <v>35</v>
      </c>
      <c r="B52" s="64">
        <f>B21+NPV(J4,B22:B50)</f>
        <v>0</v>
      </c>
      <c r="C52" s="64">
        <f>C21+NPV(J4,C22:C50)</f>
        <v>0</v>
      </c>
      <c r="D52" s="29">
        <f>D21+NPV(J4,D22:D50)</f>
        <v>0</v>
      </c>
      <c r="E52" s="29">
        <f>E21+NPV(J4,E22:E50)</f>
        <v>0</v>
      </c>
      <c r="F52" s="29">
        <f>F21+NPV(J4,F22:F50)</f>
        <v>0</v>
      </c>
      <c r="G52" s="29">
        <f>G21+NPV(J4,G22:G50)</f>
        <v>0</v>
      </c>
      <c r="H52" s="29">
        <f>H21+NPV(J4,H22:H50)</f>
        <v>0</v>
      </c>
      <c r="I52" s="29">
        <f>I21+NPV(J4,I22:I50)</f>
        <v>0</v>
      </c>
      <c r="J52" s="29">
        <f>J21+NPV(J4,J22:J50)</f>
        <v>0</v>
      </c>
      <c r="K52" s="39"/>
      <c r="L52" s="39"/>
      <c r="M52" s="39"/>
      <c r="N52" s="39"/>
    </row>
    <row r="53" spans="1:14" s="6" customFormat="1" ht="13.15" x14ac:dyDescent="0.4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1:14" s="6" customFormat="1" ht="13.15" x14ac:dyDescent="0.4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14" s="6" customFormat="1" ht="13.15" x14ac:dyDescent="0.4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s="6" customFormat="1" ht="13.15" x14ac:dyDescent="0.4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1:14" s="6" customFormat="1" ht="13.15" x14ac:dyDescent="0.4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s="6" customFormat="1" ht="13.15" x14ac:dyDescent="0.4">
      <c r="B58" s="39"/>
      <c r="C58" s="50"/>
      <c r="D58" s="50"/>
      <c r="E58" s="50"/>
      <c r="F58" s="50"/>
      <c r="G58" s="50"/>
      <c r="H58" s="50"/>
      <c r="I58" s="50"/>
      <c r="J58" s="39"/>
      <c r="K58" s="39"/>
      <c r="L58" s="39"/>
      <c r="M58" s="39"/>
      <c r="N58" s="39"/>
    </row>
    <row r="59" spans="1:14" s="6" customFormat="1" ht="13.15" x14ac:dyDescent="0.4">
      <c r="B59" s="39"/>
      <c r="C59" s="50"/>
      <c r="D59" s="50"/>
      <c r="E59" s="50"/>
      <c r="F59" s="50"/>
      <c r="G59" s="50"/>
      <c r="H59" s="50"/>
      <c r="I59" s="50"/>
      <c r="J59" s="39"/>
      <c r="K59" s="39"/>
      <c r="L59" s="39"/>
      <c r="M59" s="39"/>
      <c r="N59" s="39"/>
    </row>
    <row r="60" spans="1:14" s="6" customFormat="1" ht="13.15" x14ac:dyDescent="0.4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  <row r="61" spans="1:14" s="6" customFormat="1" ht="13.15" x14ac:dyDescent="0.4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</row>
    <row r="62" spans="1:14" s="6" customFormat="1" ht="13.15" x14ac:dyDescent="0.4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1:14" s="6" customFormat="1" ht="13.15" x14ac:dyDescent="0.4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1:14" s="6" customFormat="1" ht="13.15" x14ac:dyDescent="0.4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spans="2:14" s="6" customFormat="1" ht="13.15" x14ac:dyDescent="0.4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</row>
    <row r="66" spans="2:14" s="6" customFormat="1" ht="13.15" x14ac:dyDescent="0.4"/>
    <row r="67" spans="2:14" s="6" customFormat="1" ht="13.15" x14ac:dyDescent="0.4"/>
    <row r="68" spans="2:14" s="6" customFormat="1" ht="13.15" x14ac:dyDescent="0.4"/>
  </sheetData>
  <printOptions horizontalCentered="1"/>
  <pageMargins left="0.23622047244094491" right="0.23622047244094491" top="0.74803149606299213" bottom="0.74803149606299213" header="0.31496062992125984" footer="0.31496062992125984"/>
  <pageSetup scale="74" orientation="portrait" r:id="rId1"/>
  <headerFooter>
    <oddHeader>&amp;CMidAmerican Energy Company
Iowa Energy Efficiency&amp;R2021 Exhibit F
Detailed Cost Benefit Results
EEP-2018-0002</oddHeader>
    <oddFooter>&amp;L&amp;A&amp;CPage &amp;P of &amp;N&amp;R&amp;F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7D494-1243-4CEA-8871-F65269C6D0A7}">
  <sheetPr codeName="Sheet19">
    <pageSetUpPr fitToPage="1"/>
  </sheetPr>
  <dimension ref="A2:T68"/>
  <sheetViews>
    <sheetView view="pageLayout" zoomScale="90" zoomScaleNormal="100" zoomScalePageLayoutView="90" workbookViewId="0">
      <selection activeCell="A2" sqref="A2"/>
    </sheetView>
  </sheetViews>
  <sheetFormatPr defaultColWidth="9.1328125" defaultRowHeight="14.25" x14ac:dyDescent="0.45"/>
  <cols>
    <col min="1" max="1" customWidth="true" style="21" width="10.265625" collapsed="false"/>
    <col min="2" max="2" customWidth="true" style="21" width="14.3984375" collapsed="false"/>
    <col min="3" max="3" customWidth="true" style="21" width="14.265625" collapsed="false"/>
    <col min="4" max="6" customWidth="true" style="21" width="14.73046875" collapsed="false"/>
    <col min="7" max="7" customWidth="true" style="21" width="16.59765625" collapsed="false"/>
    <col min="8" max="9" customWidth="true" style="21" width="12.265625" collapsed="false"/>
    <col min="10" max="10" customWidth="true" style="21" width="13.0" collapsed="false"/>
    <col min="11" max="11" bestFit="true" customWidth="true" style="21" width="12.3984375" collapsed="false"/>
    <col min="12" max="12" customWidth="true" style="21" width="12.73046875" collapsed="false"/>
    <col min="13" max="13" bestFit="true" customWidth="true" style="21" width="23.1328125" collapsed="false"/>
    <col min="14" max="14" bestFit="true" customWidth="true" style="21" width="13.265625" collapsed="false"/>
    <col min="15" max="16" bestFit="true" customWidth="true" style="21" width="13.0" collapsed="false"/>
    <col min="17" max="17" bestFit="true" customWidth="true" style="21" width="12.73046875" collapsed="false"/>
    <col min="18" max="18" bestFit="true" customWidth="true" style="21" width="13.3984375" collapsed="false"/>
    <col min="19" max="16384" style="21" width="9.1328125" collapsed="false"/>
  </cols>
  <sheetData>
    <row r="2" spans="1:20" s="2" customFormat="1" ht="18" x14ac:dyDescent="0.55000000000000004">
      <c r="A2" s="1" t="s">
        <v>49</v>
      </c>
      <c r="B2" s="1"/>
      <c r="C2" s="1"/>
      <c r="D2" s="1"/>
      <c r="E2" s="1"/>
      <c r="F2" s="1"/>
      <c r="G2" s="1"/>
      <c r="H2" s="1"/>
      <c r="I2" s="1"/>
    </row>
    <row r="3" spans="1:20" s="2" customFormat="1" ht="18" x14ac:dyDescent="0.55000000000000004">
      <c r="A3" s="1" t="s">
        <v>63</v>
      </c>
      <c r="B3" s="31"/>
      <c r="C3" s="31"/>
      <c r="D3" s="31"/>
      <c r="E3" s="31"/>
      <c r="F3" s="31"/>
      <c r="G3" s="31"/>
      <c r="H3" s="31"/>
      <c r="I3" s="34" t="s">
        <v>36</v>
      </c>
      <c r="J3" s="35">
        <v>7.1300000000000002E-2</v>
      </c>
      <c r="K3" s="46"/>
      <c r="L3" s="46"/>
      <c r="M3" s="46"/>
      <c r="N3" s="46"/>
    </row>
    <row r="4" spans="1:20" s="6" customFormat="1" x14ac:dyDescent="0.45">
      <c r="A4" s="3"/>
      <c r="B4" s="36"/>
      <c r="C4" s="28"/>
      <c r="D4" s="36"/>
      <c r="E4" s="36"/>
      <c r="F4" s="36"/>
      <c r="G4" s="36"/>
      <c r="H4" s="36"/>
      <c r="I4" s="34" t="s">
        <v>37</v>
      </c>
      <c r="J4" s="35">
        <v>2.1999999999999999E-2</v>
      </c>
      <c r="K4" s="37"/>
      <c r="L4" s="37"/>
      <c r="M4" s="39"/>
      <c r="N4" s="39"/>
      <c r="O4" s="5"/>
      <c r="P4" s="5"/>
      <c r="Q4" s="5"/>
      <c r="R4" s="5"/>
    </row>
    <row r="5" spans="1:20" s="6" customFormat="1" x14ac:dyDescent="0.45">
      <c r="A5" s="3" t="s">
        <v>0</v>
      </c>
      <c r="B5" s="36"/>
      <c r="C5" s="29">
        <v>1798181.55</v>
      </c>
      <c r="D5" s="36"/>
      <c r="E5" s="36"/>
      <c r="F5" s="36"/>
      <c r="G5" s="36"/>
      <c r="H5" s="36"/>
      <c r="I5" s="34" t="s">
        <v>38</v>
      </c>
      <c r="J5" s="35">
        <v>0.1</v>
      </c>
      <c r="K5" s="37"/>
      <c r="L5" s="37"/>
      <c r="M5" s="39"/>
      <c r="N5" s="39"/>
      <c r="O5" s="5"/>
      <c r="P5" s="5"/>
      <c r="Q5" s="5"/>
      <c r="R5" s="5"/>
    </row>
    <row r="6" spans="1:20" s="6" customFormat="1" ht="13.15" x14ac:dyDescent="0.4">
      <c r="A6" s="3" t="s">
        <v>1</v>
      </c>
      <c r="B6" s="36"/>
      <c r="C6" s="29">
        <v>0</v>
      </c>
      <c r="D6" s="36"/>
      <c r="E6" s="36"/>
      <c r="F6" s="36"/>
      <c r="G6" s="36"/>
      <c r="H6" s="36"/>
      <c r="I6" s="37"/>
      <c r="J6" s="37"/>
      <c r="K6" s="37"/>
      <c r="L6" s="37"/>
      <c r="M6" s="37"/>
      <c r="N6" s="47"/>
      <c r="O6" s="8"/>
      <c r="P6" s="8"/>
      <c r="Q6" s="8"/>
      <c r="R6" s="8"/>
    </row>
    <row r="7" spans="1:20" s="6" customFormat="1" ht="13.15" x14ac:dyDescent="0.4">
      <c r="A7" s="3" t="s">
        <v>2</v>
      </c>
      <c r="B7" s="36"/>
      <c r="C7" s="29">
        <v>0</v>
      </c>
      <c r="D7" s="36"/>
      <c r="E7" s="36"/>
      <c r="F7" s="36"/>
      <c r="G7" s="36"/>
      <c r="H7" s="36"/>
      <c r="I7" s="37"/>
      <c r="J7" s="37"/>
      <c r="K7" s="37"/>
      <c r="L7" s="37"/>
      <c r="M7" s="37"/>
      <c r="N7" s="48"/>
      <c r="O7" s="9"/>
      <c r="P7" s="9"/>
      <c r="Q7" s="9"/>
      <c r="R7" s="9"/>
    </row>
    <row r="8" spans="1:20" s="6" customFormat="1" ht="13.15" x14ac:dyDescent="0.4">
      <c r="A8" s="3" t="s">
        <v>3</v>
      </c>
      <c r="B8" s="36"/>
      <c r="C8" s="29">
        <v>0</v>
      </c>
      <c r="D8" s="36"/>
      <c r="E8" s="36"/>
      <c r="F8" s="36"/>
      <c r="G8" s="36"/>
      <c r="H8" s="36"/>
      <c r="I8" s="37"/>
      <c r="J8" s="37"/>
      <c r="K8" s="37"/>
      <c r="L8" s="37"/>
      <c r="M8" s="37"/>
      <c r="N8" s="49"/>
      <c r="O8" s="10"/>
      <c r="P8" s="10"/>
      <c r="Q8" s="10"/>
      <c r="R8" s="10"/>
    </row>
    <row r="9" spans="1:20" s="6" customFormat="1" ht="13.15" x14ac:dyDescent="0.4">
      <c r="A9" s="3"/>
      <c r="B9" s="36"/>
      <c r="C9" s="38"/>
      <c r="D9" s="38" t="s">
        <v>4</v>
      </c>
      <c r="E9" s="38"/>
      <c r="F9" s="38" t="s">
        <v>5</v>
      </c>
      <c r="G9" s="38"/>
      <c r="H9" s="36"/>
      <c r="I9" s="36"/>
      <c r="J9" s="39"/>
      <c r="K9" s="39"/>
      <c r="L9" s="39"/>
      <c r="M9" s="39"/>
      <c r="N9" s="39"/>
    </row>
    <row r="10" spans="1:20" s="6" customFormat="1" ht="13.15" x14ac:dyDescent="0.4">
      <c r="A10" s="12" t="s">
        <v>6</v>
      </c>
      <c r="B10" s="40"/>
      <c r="C10" s="41" t="s">
        <v>7</v>
      </c>
      <c r="D10" s="41" t="s">
        <v>8</v>
      </c>
      <c r="E10" s="41" t="s">
        <v>9</v>
      </c>
      <c r="F10" s="41" t="s">
        <v>10</v>
      </c>
      <c r="G10" s="41" t="s">
        <v>11</v>
      </c>
      <c r="H10" s="36"/>
      <c r="I10" s="36"/>
      <c r="J10" s="39"/>
      <c r="K10" s="39"/>
      <c r="L10" s="39"/>
      <c r="M10" s="39"/>
      <c r="N10" s="39"/>
    </row>
    <row r="11" spans="1:20" s="6" customFormat="1" ht="13.15" x14ac:dyDescent="0.4">
      <c r="A11" s="3" t="s">
        <v>12</v>
      </c>
      <c r="B11" s="36"/>
      <c r="C11" s="28">
        <f>H51+I51+C7+C8</f>
        <v>0</v>
      </c>
      <c r="D11" s="28">
        <f>SUM(D51:G51)</f>
        <v>0</v>
      </c>
      <c r="E11" s="28">
        <f>SUM(D51:G51)</f>
        <v>0</v>
      </c>
      <c r="F11" s="28">
        <f>SUM(D51:G51)+I51+C8</f>
        <v>0</v>
      </c>
      <c r="G11" s="29">
        <f>SUM(D52:G52)+I52+J52</f>
        <v>0</v>
      </c>
      <c r="H11" s="43"/>
      <c r="I11" s="42"/>
      <c r="J11" s="39"/>
      <c r="K11" s="39"/>
      <c r="L11" s="39"/>
      <c r="M11" s="39"/>
      <c r="N11" s="39"/>
      <c r="O11" s="16"/>
      <c r="P11" s="16"/>
      <c r="Q11" s="16"/>
      <c r="R11" s="16"/>
      <c r="S11" s="16"/>
      <c r="T11" s="16"/>
    </row>
    <row r="12" spans="1:20" s="6" customFormat="1" ht="13.15" x14ac:dyDescent="0.4">
      <c r="A12" s="12" t="s">
        <v>13</v>
      </c>
      <c r="B12" s="40"/>
      <c r="C12" s="55">
        <f>C6</f>
        <v>0</v>
      </c>
      <c r="D12" s="55">
        <f>H51+C5+C7</f>
        <v>1798181.55</v>
      </c>
      <c r="E12" s="55">
        <f>C5+C7</f>
        <v>1798181.55</v>
      </c>
      <c r="F12" s="55">
        <f>C5+C6</f>
        <v>1798181.55</v>
      </c>
      <c r="G12" s="55">
        <f>C5+C6</f>
        <v>1798181.55</v>
      </c>
      <c r="H12" s="36"/>
      <c r="I12" s="42"/>
      <c r="J12" s="39"/>
      <c r="K12" s="39"/>
      <c r="L12" s="39"/>
      <c r="M12" s="39"/>
      <c r="N12" s="39"/>
      <c r="O12" s="16"/>
      <c r="P12" s="16"/>
      <c r="Q12" s="16"/>
      <c r="R12" s="16"/>
      <c r="S12" s="16"/>
      <c r="T12" s="16"/>
    </row>
    <row r="13" spans="1:20" s="6" customFormat="1" ht="13.15" x14ac:dyDescent="0.4">
      <c r="A13" s="3" t="s">
        <v>14</v>
      </c>
      <c r="B13" s="36"/>
      <c r="C13" s="28">
        <f>C11-C12</f>
        <v>0</v>
      </c>
      <c r="D13" s="28">
        <f>D11-D12</f>
        <v>-1798181.55</v>
      </c>
      <c r="E13" s="28">
        <f>E11-E12</f>
        <v>-1798181.55</v>
      </c>
      <c r="F13" s="28">
        <f>F11-F12</f>
        <v>-1798181.55</v>
      </c>
      <c r="G13" s="28">
        <f>G11-G12</f>
        <v>-1798181.55</v>
      </c>
      <c r="H13" s="36"/>
      <c r="I13" s="44"/>
      <c r="J13" s="39"/>
      <c r="K13" s="39"/>
      <c r="L13" s="39"/>
      <c r="M13" s="39"/>
      <c r="N13" s="39"/>
      <c r="O13" s="16"/>
      <c r="P13" s="16"/>
      <c r="Q13" s="16"/>
      <c r="R13" s="16"/>
      <c r="S13" s="16"/>
      <c r="T13" s="16"/>
    </row>
    <row r="14" spans="1:20" s="6" customFormat="1" ht="13.15" x14ac:dyDescent="0.4">
      <c r="A14" s="3" t="s">
        <v>15</v>
      </c>
      <c r="B14" s="36"/>
      <c r="C14" s="45">
        <f>IFERROR(C11/C12,0)</f>
        <v>0</v>
      </c>
      <c r="D14" s="45">
        <f t="shared" ref="D14:G14" si="0">IFERROR(D11/D12,0)</f>
        <v>0</v>
      </c>
      <c r="E14" s="45">
        <f t="shared" si="0"/>
        <v>0</v>
      </c>
      <c r="F14" s="45">
        <f t="shared" si="0"/>
        <v>0</v>
      </c>
      <c r="G14" s="45">
        <f t="shared" si="0"/>
        <v>0</v>
      </c>
      <c r="H14" s="36"/>
      <c r="I14" s="36"/>
      <c r="J14" s="39"/>
      <c r="K14" s="39"/>
      <c r="L14" s="39"/>
      <c r="M14" s="39"/>
      <c r="N14" s="39"/>
      <c r="O14" s="16"/>
      <c r="P14" s="16"/>
      <c r="Q14" s="16"/>
      <c r="R14" s="16"/>
      <c r="S14" s="16"/>
      <c r="T14" s="16"/>
    </row>
    <row r="15" spans="1:20" s="6" customFormat="1" ht="13.15" x14ac:dyDescent="0.4">
      <c r="A15" s="3" t="s">
        <v>16</v>
      </c>
      <c r="B15" s="36"/>
      <c r="C15" s="54" t="str">
        <f>IFERROR(C12/B51,"")</f>
        <v/>
      </c>
      <c r="D15" s="54" t="str">
        <f>IFERROR(D12/B51,"")</f>
        <v/>
      </c>
      <c r="E15" s="54" t="str">
        <f>IFERROR(E12/B51,"")</f>
        <v/>
      </c>
      <c r="F15" s="54" t="str">
        <f>IFERROR(F12/B51,"")</f>
        <v/>
      </c>
      <c r="G15" s="54" t="str">
        <f>IFERROR(G12/B51,"")</f>
        <v/>
      </c>
      <c r="H15" s="36"/>
      <c r="I15" s="36"/>
      <c r="J15" s="39"/>
      <c r="K15" s="39"/>
      <c r="L15" s="39"/>
      <c r="M15" s="39"/>
      <c r="N15" s="39"/>
      <c r="O15" s="16"/>
      <c r="P15" s="16"/>
      <c r="Q15" s="16"/>
      <c r="R15" s="16"/>
      <c r="S15" s="16"/>
      <c r="T15" s="16"/>
    </row>
    <row r="16" spans="1:20" s="6" customFormat="1" ht="13.15" x14ac:dyDescent="0.4">
      <c r="A16" s="3"/>
      <c r="B16" s="36"/>
      <c r="C16" s="36"/>
      <c r="D16" s="36"/>
      <c r="E16" s="36"/>
      <c r="F16" s="36"/>
      <c r="G16" s="36"/>
      <c r="H16" s="36"/>
      <c r="I16" s="36"/>
      <c r="J16" s="39"/>
      <c r="K16" s="39"/>
      <c r="L16" s="39"/>
      <c r="M16" s="39"/>
      <c r="N16" s="39"/>
    </row>
    <row r="17" spans="1:14" s="6" customFormat="1" ht="13.15" x14ac:dyDescent="0.4">
      <c r="A17" s="3"/>
      <c r="B17" s="36"/>
      <c r="C17" s="36"/>
      <c r="D17" s="38" t="s">
        <v>17</v>
      </c>
      <c r="E17" s="38" t="s">
        <v>17</v>
      </c>
      <c r="F17" s="38" t="s">
        <v>17</v>
      </c>
      <c r="G17" s="38"/>
      <c r="H17" s="38"/>
      <c r="I17" s="38"/>
      <c r="J17" s="38"/>
      <c r="K17" s="39"/>
      <c r="L17" s="39"/>
      <c r="M17" s="39"/>
      <c r="N17" s="39"/>
    </row>
    <row r="18" spans="1:14" s="6" customFormat="1" ht="13.15" x14ac:dyDescent="0.4">
      <c r="A18" s="3"/>
      <c r="B18" s="38" t="s">
        <v>18</v>
      </c>
      <c r="C18" s="38" t="s">
        <v>18</v>
      </c>
      <c r="D18" s="38" t="s">
        <v>19</v>
      </c>
      <c r="E18" s="38" t="s">
        <v>20</v>
      </c>
      <c r="F18" s="38" t="s">
        <v>21</v>
      </c>
      <c r="G18" s="38" t="s">
        <v>17</v>
      </c>
      <c r="H18" s="38"/>
      <c r="I18" s="38"/>
      <c r="J18" s="38"/>
      <c r="K18" s="39"/>
      <c r="L18" s="39"/>
      <c r="M18" s="39"/>
      <c r="N18" s="39"/>
    </row>
    <row r="19" spans="1:14" s="6" customFormat="1" ht="13.15" x14ac:dyDescent="0.4">
      <c r="A19" s="3"/>
      <c r="B19" s="38" t="s">
        <v>22</v>
      </c>
      <c r="C19" s="38" t="s">
        <v>23</v>
      </c>
      <c r="D19" s="38" t="s">
        <v>24</v>
      </c>
      <c r="E19" s="38" t="s">
        <v>24</v>
      </c>
      <c r="F19" s="38" t="s">
        <v>24</v>
      </c>
      <c r="G19" s="38" t="s">
        <v>22</v>
      </c>
      <c r="H19" s="38" t="s">
        <v>25</v>
      </c>
      <c r="I19" s="38" t="s">
        <v>26</v>
      </c>
      <c r="J19" s="38"/>
      <c r="K19" s="39"/>
      <c r="L19" s="39"/>
      <c r="M19" s="39"/>
      <c r="N19" s="39"/>
    </row>
    <row r="20" spans="1:14" s="6" customFormat="1" ht="13.15" x14ac:dyDescent="0.4">
      <c r="A20" s="13" t="s">
        <v>27</v>
      </c>
      <c r="B20" s="66" t="s">
        <v>28</v>
      </c>
      <c r="C20" s="41" t="s">
        <v>29</v>
      </c>
      <c r="D20" s="41" t="s">
        <v>30</v>
      </c>
      <c r="E20" s="41" t="s">
        <v>30</v>
      </c>
      <c r="F20" s="41" t="s">
        <v>30</v>
      </c>
      <c r="G20" s="41" t="s">
        <v>30</v>
      </c>
      <c r="H20" s="41" t="s">
        <v>31</v>
      </c>
      <c r="I20" s="41" t="s">
        <v>32</v>
      </c>
      <c r="J20" s="41" t="s">
        <v>33</v>
      </c>
      <c r="K20" s="39"/>
      <c r="L20" s="39"/>
      <c r="M20" s="39"/>
      <c r="N20" s="39"/>
    </row>
    <row r="21" spans="1:14" s="6" customFormat="1" ht="13.15" x14ac:dyDescent="0.4">
      <c r="A21" s="3">
        <v>1</v>
      </c>
      <c r="B21" s="62">
        <v>0</v>
      </c>
      <c r="C21" s="62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f>SUM(D21:G21)*J5</f>
        <v>0</v>
      </c>
      <c r="K21" s="39"/>
      <c r="L21" s="39"/>
      <c r="M21" s="39"/>
      <c r="N21" s="39"/>
    </row>
    <row r="22" spans="1:14" s="6" customFormat="1" ht="13.15" x14ac:dyDescent="0.4">
      <c r="A22" s="3">
        <v>2</v>
      </c>
      <c r="B22" s="62">
        <v>0</v>
      </c>
      <c r="C22" s="62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f>SUM(D22:G22)*J5</f>
        <v>0</v>
      </c>
      <c r="K22" s="39"/>
      <c r="L22" s="39"/>
      <c r="M22" s="39"/>
      <c r="N22" s="39"/>
    </row>
    <row r="23" spans="1:14" s="6" customFormat="1" ht="13.15" x14ac:dyDescent="0.4">
      <c r="A23" s="3">
        <v>3</v>
      </c>
      <c r="B23" s="62">
        <v>0</v>
      </c>
      <c r="C23" s="62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f>SUM(D23:G23)*J5</f>
        <v>0</v>
      </c>
      <c r="K23" s="39"/>
      <c r="L23" s="39"/>
      <c r="M23" s="39"/>
      <c r="N23" s="39"/>
    </row>
    <row r="24" spans="1:14" s="6" customFormat="1" ht="13.15" x14ac:dyDescent="0.4">
      <c r="A24" s="3">
        <v>4</v>
      </c>
      <c r="B24" s="62">
        <v>0</v>
      </c>
      <c r="C24" s="62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f>SUM(D24:G24)*J5</f>
        <v>0</v>
      </c>
      <c r="K24" s="39"/>
      <c r="L24" s="39"/>
      <c r="M24" s="39"/>
      <c r="N24" s="39"/>
    </row>
    <row r="25" spans="1:14" s="6" customFormat="1" ht="13.15" x14ac:dyDescent="0.4">
      <c r="A25" s="3">
        <v>5</v>
      </c>
      <c r="B25" s="62">
        <v>0</v>
      </c>
      <c r="C25" s="62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f>SUM(D25:G25)*J5</f>
        <v>0</v>
      </c>
      <c r="K25" s="39"/>
      <c r="L25" s="39"/>
      <c r="M25" s="39"/>
      <c r="N25" s="39"/>
    </row>
    <row r="26" spans="1:14" s="6" customFormat="1" ht="13.15" x14ac:dyDescent="0.4">
      <c r="A26" s="3">
        <v>6</v>
      </c>
      <c r="B26" s="62">
        <v>0</v>
      </c>
      <c r="C26" s="62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f>SUM(D26:G26)*J5</f>
        <v>0</v>
      </c>
      <c r="K26" s="39"/>
      <c r="L26" s="39"/>
      <c r="M26" s="39"/>
      <c r="N26" s="39"/>
    </row>
    <row r="27" spans="1:14" s="6" customFormat="1" ht="13.15" x14ac:dyDescent="0.4">
      <c r="A27" s="3">
        <v>7</v>
      </c>
      <c r="B27" s="62">
        <v>0</v>
      </c>
      <c r="C27" s="62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f>SUM(D27:G27)*J5</f>
        <v>0</v>
      </c>
      <c r="K27" s="39"/>
      <c r="L27" s="39"/>
      <c r="M27" s="39"/>
      <c r="N27" s="39"/>
    </row>
    <row r="28" spans="1:14" s="6" customFormat="1" ht="13.15" x14ac:dyDescent="0.4">
      <c r="A28" s="3">
        <v>8</v>
      </c>
      <c r="B28" s="62">
        <v>0</v>
      </c>
      <c r="C28" s="62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f>SUM(D28:G28)*J5</f>
        <v>0</v>
      </c>
      <c r="K28" s="39"/>
      <c r="L28" s="39"/>
      <c r="M28" s="39"/>
      <c r="N28" s="39"/>
    </row>
    <row r="29" spans="1:14" s="6" customFormat="1" ht="13.15" x14ac:dyDescent="0.4">
      <c r="A29" s="3">
        <v>9</v>
      </c>
      <c r="B29" s="62">
        <v>0</v>
      </c>
      <c r="C29" s="62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f>SUM(D29:G29)*J5</f>
        <v>0</v>
      </c>
      <c r="K29" s="39"/>
      <c r="L29" s="39"/>
      <c r="M29" s="39"/>
      <c r="N29" s="39"/>
    </row>
    <row r="30" spans="1:14" s="6" customFormat="1" ht="13.15" x14ac:dyDescent="0.4">
      <c r="A30" s="3">
        <v>10</v>
      </c>
      <c r="B30" s="62">
        <v>0</v>
      </c>
      <c r="C30" s="62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f>SUM(D30:G30)*J5</f>
        <v>0</v>
      </c>
      <c r="K30" s="39"/>
      <c r="L30" s="39"/>
      <c r="M30" s="39"/>
      <c r="N30" s="39"/>
    </row>
    <row r="31" spans="1:14" s="6" customFormat="1" ht="13.15" x14ac:dyDescent="0.4">
      <c r="A31" s="3">
        <v>11</v>
      </c>
      <c r="B31" s="62">
        <v>0</v>
      </c>
      <c r="C31" s="62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f>SUM(D31:G31)*J5</f>
        <v>0</v>
      </c>
      <c r="K31" s="39"/>
      <c r="L31" s="39"/>
      <c r="M31" s="39"/>
      <c r="N31" s="39"/>
    </row>
    <row r="32" spans="1:14" s="6" customFormat="1" ht="13.15" x14ac:dyDescent="0.4">
      <c r="A32" s="3">
        <v>12</v>
      </c>
      <c r="B32" s="62">
        <v>0</v>
      </c>
      <c r="C32" s="62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f>SUM(D32:G32)*J5</f>
        <v>0</v>
      </c>
      <c r="K32" s="39"/>
      <c r="L32" s="39"/>
      <c r="M32" s="39"/>
      <c r="N32" s="39"/>
    </row>
    <row r="33" spans="1:14" s="6" customFormat="1" ht="13.15" x14ac:dyDescent="0.4">
      <c r="A33" s="3">
        <v>13</v>
      </c>
      <c r="B33" s="62">
        <v>0</v>
      </c>
      <c r="C33" s="62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f>SUM(D33:G33)*J5</f>
        <v>0</v>
      </c>
      <c r="K33" s="39"/>
      <c r="L33" s="39"/>
      <c r="M33" s="39"/>
      <c r="N33" s="39"/>
    </row>
    <row r="34" spans="1:14" s="6" customFormat="1" ht="13.15" x14ac:dyDescent="0.4">
      <c r="A34" s="3">
        <v>14</v>
      </c>
      <c r="B34" s="62">
        <v>0</v>
      </c>
      <c r="C34" s="62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f>SUM(D34:G34)*J5</f>
        <v>0</v>
      </c>
      <c r="K34" s="39"/>
      <c r="L34" s="39"/>
      <c r="M34" s="39"/>
      <c r="N34" s="39"/>
    </row>
    <row r="35" spans="1:14" s="6" customFormat="1" ht="13.15" x14ac:dyDescent="0.4">
      <c r="A35" s="3">
        <v>15</v>
      </c>
      <c r="B35" s="62">
        <v>0</v>
      </c>
      <c r="C35" s="62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f>SUM(D35:G35)*J5</f>
        <v>0</v>
      </c>
      <c r="K35" s="39"/>
      <c r="L35" s="39"/>
      <c r="M35" s="39"/>
      <c r="N35" s="39"/>
    </row>
    <row r="36" spans="1:14" s="6" customFormat="1" ht="13.15" x14ac:dyDescent="0.4">
      <c r="A36" s="3">
        <v>16</v>
      </c>
      <c r="B36" s="62">
        <v>0</v>
      </c>
      <c r="C36" s="62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f>SUM(D36:G36)*J5</f>
        <v>0</v>
      </c>
      <c r="K36" s="39"/>
      <c r="L36" s="39"/>
      <c r="M36" s="39"/>
      <c r="N36" s="39"/>
    </row>
    <row r="37" spans="1:14" s="6" customFormat="1" ht="13.15" x14ac:dyDescent="0.4">
      <c r="A37" s="3">
        <v>17</v>
      </c>
      <c r="B37" s="62">
        <v>0</v>
      </c>
      <c r="C37" s="62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f>SUM(D37:G37)*J5</f>
        <v>0</v>
      </c>
      <c r="K37" s="39"/>
      <c r="L37" s="39"/>
      <c r="M37" s="39"/>
      <c r="N37" s="39"/>
    </row>
    <row r="38" spans="1:14" s="6" customFormat="1" ht="13.15" x14ac:dyDescent="0.4">
      <c r="A38" s="3">
        <v>18</v>
      </c>
      <c r="B38" s="62">
        <v>0</v>
      </c>
      <c r="C38" s="62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f>SUM(D38:G38)*J5</f>
        <v>0</v>
      </c>
      <c r="K38" s="39"/>
      <c r="L38" s="39"/>
      <c r="M38" s="39"/>
      <c r="N38" s="39"/>
    </row>
    <row r="39" spans="1:14" s="6" customFormat="1" ht="13.15" x14ac:dyDescent="0.4">
      <c r="A39" s="3">
        <v>19</v>
      </c>
      <c r="B39" s="62">
        <v>0</v>
      </c>
      <c r="C39" s="62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f>SUM(D39:G39)*J5</f>
        <v>0</v>
      </c>
      <c r="K39" s="39"/>
      <c r="L39" s="39"/>
      <c r="M39" s="39"/>
      <c r="N39" s="39"/>
    </row>
    <row r="40" spans="1:14" s="6" customFormat="1" ht="13.15" x14ac:dyDescent="0.4">
      <c r="A40" s="3">
        <v>20</v>
      </c>
      <c r="B40" s="62">
        <v>0</v>
      </c>
      <c r="C40" s="62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f>SUM(D40:G40)*J5</f>
        <v>0</v>
      </c>
      <c r="K40" s="39"/>
      <c r="L40" s="39"/>
      <c r="M40" s="39"/>
      <c r="N40" s="39"/>
    </row>
    <row r="41" spans="1:14" s="6" customFormat="1" ht="13.15" x14ac:dyDescent="0.4">
      <c r="A41" s="3">
        <v>21</v>
      </c>
      <c r="B41" s="62">
        <v>0</v>
      </c>
      <c r="C41" s="62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f>SUM(D41:G41)*J5</f>
        <v>0</v>
      </c>
      <c r="K41" s="39"/>
      <c r="L41" s="39"/>
      <c r="M41" s="39"/>
      <c r="N41" s="39"/>
    </row>
    <row r="42" spans="1:14" s="6" customFormat="1" ht="13.15" x14ac:dyDescent="0.4">
      <c r="A42" s="3">
        <v>22</v>
      </c>
      <c r="B42" s="62">
        <v>0</v>
      </c>
      <c r="C42" s="62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f>SUM(D42:G42)*J5</f>
        <v>0</v>
      </c>
      <c r="K42" s="39"/>
      <c r="L42" s="39"/>
      <c r="M42" s="39"/>
      <c r="N42" s="39"/>
    </row>
    <row r="43" spans="1:14" s="6" customFormat="1" ht="13.15" x14ac:dyDescent="0.4">
      <c r="A43" s="3">
        <v>23</v>
      </c>
      <c r="B43" s="62">
        <v>0</v>
      </c>
      <c r="C43" s="62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f>SUM(D43:G43)*J5</f>
        <v>0</v>
      </c>
      <c r="K43" s="39"/>
      <c r="L43" s="39"/>
      <c r="M43" s="39"/>
      <c r="N43" s="39"/>
    </row>
    <row r="44" spans="1:14" s="6" customFormat="1" ht="13.15" x14ac:dyDescent="0.4">
      <c r="A44" s="3">
        <v>24</v>
      </c>
      <c r="B44" s="62">
        <v>0</v>
      </c>
      <c r="C44" s="62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f>SUM(D44:G44)*J5</f>
        <v>0</v>
      </c>
      <c r="K44" s="39"/>
      <c r="L44" s="39"/>
      <c r="M44" s="39"/>
      <c r="N44" s="39"/>
    </row>
    <row r="45" spans="1:14" s="6" customFormat="1" ht="13.15" x14ac:dyDescent="0.4">
      <c r="A45" s="3">
        <v>25</v>
      </c>
      <c r="B45" s="62">
        <v>0</v>
      </c>
      <c r="C45" s="62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f>SUM(D45:G45)*J5</f>
        <v>0</v>
      </c>
      <c r="K45" s="39"/>
      <c r="L45" s="39"/>
      <c r="M45" s="39"/>
      <c r="N45" s="39"/>
    </row>
    <row r="46" spans="1:14" s="6" customFormat="1" ht="13.15" x14ac:dyDescent="0.4">
      <c r="A46" s="3">
        <v>26</v>
      </c>
      <c r="B46" s="62">
        <v>0</v>
      </c>
      <c r="C46" s="62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f>SUM(D46:G46)*J5</f>
        <v>0</v>
      </c>
      <c r="K46" s="39"/>
      <c r="L46" s="39"/>
      <c r="M46" s="39"/>
      <c r="N46" s="39"/>
    </row>
    <row r="47" spans="1:14" s="6" customFormat="1" ht="13.15" x14ac:dyDescent="0.4">
      <c r="A47" s="3">
        <v>27</v>
      </c>
      <c r="B47" s="62">
        <v>0</v>
      </c>
      <c r="C47" s="62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f>SUM(D47:G47)*J5</f>
        <v>0</v>
      </c>
      <c r="K47" s="39"/>
      <c r="L47" s="39"/>
      <c r="M47" s="39"/>
      <c r="N47" s="39"/>
    </row>
    <row r="48" spans="1:14" s="6" customFormat="1" ht="13.15" x14ac:dyDescent="0.4">
      <c r="A48" s="3">
        <v>28</v>
      </c>
      <c r="B48" s="62">
        <v>0</v>
      </c>
      <c r="C48" s="62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f>SUM(D48:G48)*J5</f>
        <v>0</v>
      </c>
      <c r="K48" s="39"/>
      <c r="L48" s="39"/>
      <c r="M48" s="39"/>
      <c r="N48" s="39"/>
    </row>
    <row r="49" spans="1:14" s="6" customFormat="1" ht="13.15" x14ac:dyDescent="0.4">
      <c r="A49" s="3">
        <v>29</v>
      </c>
      <c r="B49" s="62">
        <v>0</v>
      </c>
      <c r="C49" s="62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f>SUM(D49:G49)*J5</f>
        <v>0</v>
      </c>
      <c r="K49" s="39"/>
      <c r="L49" s="39"/>
      <c r="M49" s="39"/>
      <c r="N49" s="39"/>
    </row>
    <row r="50" spans="1:14" s="6" customFormat="1" ht="13.15" x14ac:dyDescent="0.4">
      <c r="A50" s="12">
        <v>30</v>
      </c>
      <c r="B50" s="63">
        <v>0</v>
      </c>
      <c r="C50" s="63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f>SUM(D50:G50)*J5</f>
        <v>0</v>
      </c>
      <c r="K50" s="39"/>
      <c r="L50" s="39"/>
      <c r="M50" s="39"/>
      <c r="N50" s="39"/>
    </row>
    <row r="51" spans="1:14" s="6" customFormat="1" ht="13.15" x14ac:dyDescent="0.4">
      <c r="A51" s="11" t="s">
        <v>34</v>
      </c>
      <c r="B51" s="62">
        <f>B21+NPV(J3,B22:B50)</f>
        <v>0</v>
      </c>
      <c r="C51" s="62">
        <f>C21+NPV(J3,C22:C50)</f>
        <v>0</v>
      </c>
      <c r="D51" s="29">
        <f>D21+NPV(J3,D22:D50)</f>
        <v>0</v>
      </c>
      <c r="E51" s="29">
        <f>E21+NPV(J3,E22:E50)</f>
        <v>0</v>
      </c>
      <c r="F51" s="29">
        <f>F21+NPV(J3,F22:F50)</f>
        <v>0</v>
      </c>
      <c r="G51" s="29">
        <f>G21+NPV(J3,G22:G50)</f>
        <v>0</v>
      </c>
      <c r="H51" s="29">
        <f>H21+NPV(J3,H22:H50)</f>
        <v>0</v>
      </c>
      <c r="I51" s="29">
        <f>I21+NPV(J3,I22:I50)</f>
        <v>0</v>
      </c>
      <c r="J51" s="29">
        <f>J21+NPV(J3,J22:J50)</f>
        <v>0</v>
      </c>
      <c r="K51" s="39"/>
      <c r="L51" s="39"/>
      <c r="M51" s="39"/>
      <c r="N51" s="39"/>
    </row>
    <row r="52" spans="1:14" s="6" customFormat="1" ht="13.15" x14ac:dyDescent="0.4">
      <c r="A52" s="11" t="s">
        <v>35</v>
      </c>
      <c r="B52" s="64">
        <f>B21+NPV(J4,B22:B50)</f>
        <v>0</v>
      </c>
      <c r="C52" s="64">
        <f>C21+NPV(J4,C22:C50)</f>
        <v>0</v>
      </c>
      <c r="D52" s="29">
        <f>D21+NPV(J4,D22:D50)</f>
        <v>0</v>
      </c>
      <c r="E52" s="29">
        <f>E21+NPV(J4,E22:E50)</f>
        <v>0</v>
      </c>
      <c r="F52" s="29">
        <f>F21+NPV(J4,F22:F50)</f>
        <v>0</v>
      </c>
      <c r="G52" s="29">
        <f>G21+NPV(J4,G22:G50)</f>
        <v>0</v>
      </c>
      <c r="H52" s="29">
        <f>H21+NPV(J4,H22:H50)</f>
        <v>0</v>
      </c>
      <c r="I52" s="29">
        <f>I21+NPV(J4,I22:I50)</f>
        <v>0</v>
      </c>
      <c r="J52" s="29">
        <f>J21+NPV(J4,J22:J50)</f>
        <v>0</v>
      </c>
      <c r="K52" s="39"/>
      <c r="L52" s="39"/>
      <c r="M52" s="39"/>
      <c r="N52" s="39"/>
    </row>
    <row r="53" spans="1:14" s="6" customFormat="1" ht="13.15" x14ac:dyDescent="0.4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1:14" s="6" customFormat="1" ht="13.15" x14ac:dyDescent="0.4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14" s="6" customFormat="1" ht="13.15" x14ac:dyDescent="0.4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s="6" customFormat="1" ht="13.15" x14ac:dyDescent="0.4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1:14" s="6" customFormat="1" ht="13.15" x14ac:dyDescent="0.4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s="6" customFormat="1" ht="13.15" x14ac:dyDescent="0.4">
      <c r="B58" s="39"/>
      <c r="C58" s="50"/>
      <c r="D58" s="50"/>
      <c r="E58" s="50"/>
      <c r="F58" s="50"/>
      <c r="G58" s="50"/>
      <c r="H58" s="50"/>
      <c r="I58" s="50"/>
      <c r="J58" s="39"/>
      <c r="K58" s="39"/>
      <c r="L58" s="39"/>
      <c r="M58" s="39"/>
      <c r="N58" s="39"/>
    </row>
    <row r="59" spans="1:14" s="6" customFormat="1" ht="13.15" x14ac:dyDescent="0.4">
      <c r="B59" s="39"/>
      <c r="C59" s="50"/>
      <c r="D59" s="50"/>
      <c r="E59" s="50"/>
      <c r="F59" s="50"/>
      <c r="G59" s="50"/>
      <c r="H59" s="50"/>
      <c r="I59" s="50"/>
      <c r="J59" s="39"/>
      <c r="K59" s="39"/>
      <c r="L59" s="39"/>
      <c r="M59" s="39"/>
      <c r="N59" s="39"/>
    </row>
    <row r="60" spans="1:14" s="6" customFormat="1" ht="13.15" x14ac:dyDescent="0.4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  <row r="61" spans="1:14" s="6" customFormat="1" ht="13.15" x14ac:dyDescent="0.4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</row>
    <row r="62" spans="1:14" s="6" customFormat="1" ht="13.15" x14ac:dyDescent="0.4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1:14" s="6" customFormat="1" ht="13.15" x14ac:dyDescent="0.4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1:14" s="6" customFormat="1" ht="13.15" x14ac:dyDescent="0.4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spans="2:14" s="6" customFormat="1" ht="13.15" x14ac:dyDescent="0.4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</row>
    <row r="66" spans="2:14" s="6" customFormat="1" ht="13.15" x14ac:dyDescent="0.4"/>
    <row r="67" spans="2:14" s="6" customFormat="1" ht="13.15" x14ac:dyDescent="0.4"/>
    <row r="68" spans="2:14" s="6" customFormat="1" ht="13.15" x14ac:dyDescent="0.4"/>
  </sheetData>
  <printOptions horizontalCentered="1"/>
  <pageMargins left="0.23622047244094491" right="0.23622047244094491" top="0.74803149606299213" bottom="0.74803149606299213" header="0.31496062992125984" footer="0.31496062992125984"/>
  <pageSetup scale="74" orientation="portrait" r:id="rId1"/>
  <headerFooter>
    <oddHeader>&amp;CMidAmerican Energy Company
Iowa Energy Efficiency&amp;R2021 Exhibit F
Detailed Cost Benefit Results
EEP-2018-0002</oddHeader>
    <oddFooter>&amp;L&amp;A&amp;CPage &amp;P of &amp;N&amp;R&amp;F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8D76C-532A-46DE-8078-A3BBA9060B75}">
  <sheetPr codeName="Sheet20">
    <pageSetUpPr fitToPage="1"/>
  </sheetPr>
  <dimension ref="A2:T68"/>
  <sheetViews>
    <sheetView view="pageLayout" zoomScale="90" zoomScaleNormal="100" zoomScalePageLayoutView="90" workbookViewId="0">
      <selection activeCell="A2" sqref="A2"/>
    </sheetView>
  </sheetViews>
  <sheetFormatPr defaultColWidth="9.1328125" defaultRowHeight="14.25" x14ac:dyDescent="0.45"/>
  <cols>
    <col min="1" max="1" customWidth="true" style="21" width="10.265625" collapsed="false"/>
    <col min="2" max="2" customWidth="true" style="21" width="14.3984375" collapsed="false"/>
    <col min="3" max="3" customWidth="true" style="21" width="14.265625" collapsed="false"/>
    <col min="4" max="6" customWidth="true" style="21" width="14.73046875" collapsed="false"/>
    <col min="7" max="7" customWidth="true" style="21" width="16.59765625" collapsed="false"/>
    <col min="8" max="9" customWidth="true" style="21" width="12.265625" collapsed="false"/>
    <col min="10" max="10" customWidth="true" style="21" width="13.0" collapsed="false"/>
    <col min="11" max="11" bestFit="true" customWidth="true" style="21" width="12.3984375" collapsed="false"/>
    <col min="12" max="12" customWidth="true" style="21" width="12.73046875" collapsed="false"/>
    <col min="13" max="13" bestFit="true" customWidth="true" style="21" width="23.1328125" collapsed="false"/>
    <col min="14" max="14" bestFit="true" customWidth="true" style="21" width="13.265625" collapsed="false"/>
    <col min="15" max="16" bestFit="true" customWidth="true" style="21" width="13.0" collapsed="false"/>
    <col min="17" max="17" bestFit="true" customWidth="true" style="21" width="12.73046875" collapsed="false"/>
    <col min="18" max="18" bestFit="true" customWidth="true" style="21" width="13.3984375" collapsed="false"/>
    <col min="19" max="16384" style="21" width="9.1328125" collapsed="false"/>
  </cols>
  <sheetData>
    <row r="2" spans="1:20" s="2" customFormat="1" ht="18" x14ac:dyDescent="0.55000000000000004">
      <c r="A2" s="1" t="s">
        <v>50</v>
      </c>
      <c r="B2" s="31"/>
      <c r="C2" s="31"/>
      <c r="D2" s="31"/>
      <c r="E2" s="31"/>
      <c r="F2" s="31"/>
      <c r="G2" s="31"/>
      <c r="H2" s="31"/>
      <c r="I2" s="32"/>
      <c r="J2" s="33"/>
      <c r="K2" s="26"/>
    </row>
    <row r="3" spans="1:20" s="2" customFormat="1" ht="18" x14ac:dyDescent="0.55000000000000004">
      <c r="A3" s="1" t="s">
        <v>51</v>
      </c>
      <c r="B3" s="31"/>
      <c r="C3" s="31"/>
      <c r="D3" s="31"/>
      <c r="E3" s="31"/>
      <c r="F3" s="31"/>
      <c r="G3" s="31"/>
      <c r="H3" s="31"/>
      <c r="I3" s="34" t="s">
        <v>36</v>
      </c>
      <c r="J3" s="35">
        <v>7.1300000000000002E-2</v>
      </c>
      <c r="K3" s="26"/>
    </row>
    <row r="4" spans="1:20" s="6" customFormat="1" x14ac:dyDescent="0.45">
      <c r="A4" s="3"/>
      <c r="B4" s="36"/>
      <c r="C4" s="28"/>
      <c r="D4" s="36"/>
      <c r="E4" s="36"/>
      <c r="F4" s="36"/>
      <c r="G4" s="36"/>
      <c r="H4" s="36"/>
      <c r="I4" s="34" t="s">
        <v>37</v>
      </c>
      <c r="J4" s="35">
        <v>2.1999999999999999E-2</v>
      </c>
      <c r="K4" s="4"/>
      <c r="L4" s="4"/>
      <c r="O4" s="5"/>
      <c r="P4" s="5"/>
      <c r="Q4" s="5"/>
      <c r="R4" s="5"/>
    </row>
    <row r="5" spans="1:20" s="6" customFormat="1" x14ac:dyDescent="0.45">
      <c r="A5" s="3" t="s">
        <v>0</v>
      </c>
      <c r="B5" s="36"/>
      <c r="C5" s="29">
        <v>303210.06489881361</v>
      </c>
      <c r="D5" s="36"/>
      <c r="E5" s="36"/>
      <c r="F5" s="36"/>
      <c r="G5" s="36"/>
      <c r="H5" s="36"/>
      <c r="I5" s="34" t="s">
        <v>38</v>
      </c>
      <c r="J5" s="35">
        <v>7.4999999999999997E-2</v>
      </c>
      <c r="K5" s="4"/>
      <c r="L5" s="4"/>
      <c r="O5" s="5"/>
      <c r="P5" s="5"/>
      <c r="Q5" s="5"/>
      <c r="R5" s="5"/>
    </row>
    <row r="6" spans="1:20" s="6" customFormat="1" ht="13.15" x14ac:dyDescent="0.4">
      <c r="A6" s="3" t="s">
        <v>1</v>
      </c>
      <c r="B6" s="36"/>
      <c r="C6" s="29">
        <v>10189330.63840971</v>
      </c>
      <c r="D6" s="36"/>
      <c r="E6" s="36"/>
      <c r="F6" s="36"/>
      <c r="G6" s="36"/>
      <c r="H6" s="36"/>
      <c r="I6" s="37"/>
      <c r="J6" s="37"/>
      <c r="K6" s="4"/>
      <c r="L6" s="4"/>
      <c r="M6" s="4"/>
      <c r="N6" s="8"/>
      <c r="O6" s="8"/>
      <c r="P6" s="8"/>
      <c r="Q6" s="8"/>
      <c r="R6" s="8"/>
    </row>
    <row r="7" spans="1:20" s="6" customFormat="1" ht="13.15" x14ac:dyDescent="0.4">
      <c r="A7" s="3" t="s">
        <v>2</v>
      </c>
      <c r="B7" s="36"/>
      <c r="C7" s="29">
        <v>2083861.2600000002</v>
      </c>
      <c r="D7" s="36"/>
      <c r="E7" s="36"/>
      <c r="F7" s="36"/>
      <c r="G7" s="36"/>
      <c r="H7" s="36"/>
      <c r="I7" s="37"/>
      <c r="J7" s="37"/>
      <c r="K7" s="4"/>
      <c r="L7" s="4"/>
      <c r="M7" s="4"/>
      <c r="N7" s="9"/>
      <c r="O7" s="9"/>
      <c r="P7" s="9"/>
      <c r="Q7" s="9"/>
      <c r="R7" s="9"/>
    </row>
    <row r="8" spans="1:20" s="6" customFormat="1" ht="13.15" x14ac:dyDescent="0.4">
      <c r="A8" s="3" t="s">
        <v>3</v>
      </c>
      <c r="B8" s="36"/>
      <c r="C8" s="29">
        <v>0</v>
      </c>
      <c r="D8" s="36"/>
      <c r="E8" s="36"/>
      <c r="F8" s="36"/>
      <c r="G8" s="36"/>
      <c r="H8" s="36"/>
      <c r="I8" s="37"/>
      <c r="J8" s="37"/>
      <c r="K8" s="4"/>
      <c r="L8" s="4"/>
      <c r="M8" s="4"/>
      <c r="N8" s="10"/>
      <c r="O8" s="10"/>
      <c r="P8" s="10"/>
      <c r="Q8" s="10"/>
      <c r="R8" s="10"/>
    </row>
    <row r="9" spans="1:20" s="6" customFormat="1" ht="13.15" x14ac:dyDescent="0.4">
      <c r="A9" s="3"/>
      <c r="B9" s="36"/>
      <c r="C9" s="38"/>
      <c r="D9" s="38" t="s">
        <v>4</v>
      </c>
      <c r="E9" s="38"/>
      <c r="F9" s="38" t="s">
        <v>5</v>
      </c>
      <c r="G9" s="38"/>
      <c r="H9" s="36"/>
      <c r="I9" s="36"/>
      <c r="J9" s="39"/>
    </row>
    <row r="10" spans="1:20" s="6" customFormat="1" ht="13.15" x14ac:dyDescent="0.4">
      <c r="A10" s="12" t="s">
        <v>6</v>
      </c>
      <c r="B10" s="40"/>
      <c r="C10" s="41" t="s">
        <v>7</v>
      </c>
      <c r="D10" s="41" t="s">
        <v>8</v>
      </c>
      <c r="E10" s="41" t="s">
        <v>9</v>
      </c>
      <c r="F10" s="41" t="s">
        <v>10</v>
      </c>
      <c r="G10" s="41" t="s">
        <v>11</v>
      </c>
      <c r="H10" s="36"/>
      <c r="I10" s="36"/>
      <c r="J10" s="39"/>
    </row>
    <row r="11" spans="1:20" s="6" customFormat="1" ht="13.15" x14ac:dyDescent="0.4">
      <c r="A11" s="3" t="s">
        <v>12</v>
      </c>
      <c r="B11" s="36"/>
      <c r="C11" s="28">
        <f>H51+I51+C7+C8</f>
        <v>7933686.4319454134</v>
      </c>
      <c r="D11" s="28">
        <f>SUM(D51:G51)</f>
        <v>7307275.6805285485</v>
      </c>
      <c r="E11" s="28">
        <f>SUM(D51:G51)</f>
        <v>7307275.6805285485</v>
      </c>
      <c r="F11" s="28">
        <f>SUM(D51:G51)+I51+C8</f>
        <v>7307275.6805285485</v>
      </c>
      <c r="G11" s="29">
        <f>SUM(D52:G52)+I52+J52</f>
        <v>11924279.967485348</v>
      </c>
      <c r="H11" s="43"/>
      <c r="I11" s="42"/>
      <c r="J11" s="39"/>
      <c r="O11" s="16"/>
      <c r="P11" s="16"/>
      <c r="Q11" s="16"/>
      <c r="R11" s="16"/>
      <c r="S11" s="16"/>
      <c r="T11" s="16"/>
    </row>
    <row r="12" spans="1:20" s="6" customFormat="1" ht="13.15" x14ac:dyDescent="0.4">
      <c r="A12" s="12" t="s">
        <v>13</v>
      </c>
      <c r="B12" s="40"/>
      <c r="C12" s="55">
        <f>C6</f>
        <v>10189330.63840971</v>
      </c>
      <c r="D12" s="55">
        <f>H51+C5+C7</f>
        <v>8236896.4968442265</v>
      </c>
      <c r="E12" s="55">
        <f>C5+C7</f>
        <v>2387071.3248988139</v>
      </c>
      <c r="F12" s="55">
        <f>C5+C6</f>
        <v>10492540.703308523</v>
      </c>
      <c r="G12" s="55">
        <f>C5+C6</f>
        <v>10492540.703308523</v>
      </c>
      <c r="H12" s="36"/>
      <c r="I12" s="42"/>
      <c r="J12" s="39"/>
      <c r="O12" s="16"/>
      <c r="P12" s="16"/>
      <c r="Q12" s="16"/>
      <c r="R12" s="16"/>
      <c r="S12" s="16"/>
      <c r="T12" s="16"/>
    </row>
    <row r="13" spans="1:20" s="6" customFormat="1" ht="13.15" x14ac:dyDescent="0.4">
      <c r="A13" s="3" t="s">
        <v>14</v>
      </c>
      <c r="B13" s="36"/>
      <c r="C13" s="28">
        <f>C11-C12</f>
        <v>-2255644.2064642962</v>
      </c>
      <c r="D13" s="28">
        <f>D11-D12</f>
        <v>-929620.81631567795</v>
      </c>
      <c r="E13" s="28">
        <f>E11-E12</f>
        <v>4920204.3556297347</v>
      </c>
      <c r="F13" s="28">
        <f>F11-F12</f>
        <v>-3185265.0227799742</v>
      </c>
      <c r="G13" s="28">
        <f>G11-G12</f>
        <v>1431739.2641768251</v>
      </c>
      <c r="H13" s="36"/>
      <c r="I13" s="44"/>
      <c r="J13" s="39"/>
      <c r="O13" s="16"/>
      <c r="P13" s="16"/>
      <c r="Q13" s="16"/>
      <c r="R13" s="16"/>
      <c r="S13" s="16"/>
      <c r="T13" s="16"/>
    </row>
    <row r="14" spans="1:20" s="6" customFormat="1" ht="13.15" x14ac:dyDescent="0.4">
      <c r="A14" s="3" t="s">
        <v>15</v>
      </c>
      <c r="B14" s="36"/>
      <c r="C14" s="45">
        <f>IFERROR(C11/C12,0)</f>
        <v>0.77862685131038756</v>
      </c>
      <c r="D14" s="45">
        <f t="shared" ref="D14:G14" si="0">IFERROR(D11/D12,0)</f>
        <v>0.88713943210627444</v>
      </c>
      <c r="E14" s="45">
        <f t="shared" si="0"/>
        <v>3.0611886642466781</v>
      </c>
      <c r="F14" s="45">
        <f t="shared" si="0"/>
        <v>0.69642576446945859</v>
      </c>
      <c r="G14" s="45">
        <f t="shared" si="0"/>
        <v>1.1364530579066867</v>
      </c>
      <c r="H14" s="36"/>
      <c r="I14" s="36"/>
      <c r="J14" s="39"/>
      <c r="O14" s="16"/>
      <c r="P14" s="16"/>
      <c r="Q14" s="16"/>
      <c r="R14" s="16"/>
      <c r="S14" s="16"/>
      <c r="T14" s="16"/>
    </row>
    <row r="15" spans="1:20" s="6" customFormat="1" ht="13.15" x14ac:dyDescent="0.4">
      <c r="A15" s="3" t="s">
        <v>48</v>
      </c>
      <c r="B15" s="36"/>
      <c r="C15" s="54">
        <f>IFERROR(C12/B51,"")</f>
        <v>8.929700892728853</v>
      </c>
      <c r="D15" s="54">
        <f>IFERROR(D12/B51,"")</f>
        <v>7.21863139114551</v>
      </c>
      <c r="E15" s="54">
        <f>IFERROR(E12/B51,"")</f>
        <v>2.0919757830415477</v>
      </c>
      <c r="F15" s="54">
        <f>IFERROR(F12/B51,"")</f>
        <v>9.1954273946253391</v>
      </c>
      <c r="G15" s="54">
        <f>IFERROR(G12/B52,"")</f>
        <v>6.3725774671939908</v>
      </c>
      <c r="H15" s="36"/>
      <c r="I15" s="36"/>
      <c r="J15" s="39"/>
      <c r="O15" s="16"/>
      <c r="P15" s="16"/>
      <c r="Q15" s="16"/>
      <c r="R15" s="16"/>
      <c r="S15" s="16"/>
      <c r="T15" s="16"/>
    </row>
    <row r="16" spans="1:20" s="6" customFormat="1" ht="13.15" x14ac:dyDescent="0.4">
      <c r="A16" s="3"/>
      <c r="B16" s="36"/>
      <c r="C16" s="36"/>
      <c r="D16" s="36"/>
      <c r="E16" s="36"/>
      <c r="F16" s="36"/>
      <c r="G16" s="36"/>
      <c r="H16" s="36"/>
      <c r="I16" s="36"/>
      <c r="J16" s="39"/>
    </row>
    <row r="17" spans="1:11" s="6" customFormat="1" ht="13.15" x14ac:dyDescent="0.4">
      <c r="A17" s="11"/>
      <c r="B17" s="38"/>
      <c r="C17" s="38"/>
      <c r="D17" s="38" t="s">
        <v>17</v>
      </c>
      <c r="E17" s="38" t="s">
        <v>17</v>
      </c>
      <c r="F17" s="38" t="s">
        <v>17</v>
      </c>
      <c r="G17" s="38"/>
      <c r="H17" s="38"/>
      <c r="I17" s="38"/>
      <c r="J17" s="38"/>
    </row>
    <row r="18" spans="1:11" s="6" customFormat="1" ht="13.15" x14ac:dyDescent="0.4">
      <c r="A18" s="11"/>
      <c r="B18" s="38"/>
      <c r="C18" s="38"/>
      <c r="D18" s="38" t="s">
        <v>46</v>
      </c>
      <c r="E18" s="38" t="s">
        <v>20</v>
      </c>
      <c r="F18" s="38" t="s">
        <v>21</v>
      </c>
      <c r="G18" s="38" t="s">
        <v>17</v>
      </c>
      <c r="H18" s="38"/>
      <c r="I18" s="38"/>
      <c r="J18" s="38"/>
    </row>
    <row r="19" spans="1:11" s="6" customFormat="1" ht="13.15" x14ac:dyDescent="0.4">
      <c r="A19" s="11"/>
      <c r="B19" s="38" t="s">
        <v>22</v>
      </c>
      <c r="C19" s="38" t="s">
        <v>23</v>
      </c>
      <c r="D19" s="38" t="s">
        <v>24</v>
      </c>
      <c r="E19" s="38" t="s">
        <v>24</v>
      </c>
      <c r="F19" s="38" t="s">
        <v>24</v>
      </c>
      <c r="G19" s="38" t="s">
        <v>22</v>
      </c>
      <c r="H19" s="38" t="s">
        <v>25</v>
      </c>
      <c r="I19" s="38" t="s">
        <v>26</v>
      </c>
      <c r="J19" s="38"/>
    </row>
    <row r="20" spans="1:11" s="6" customFormat="1" ht="13.15" x14ac:dyDescent="0.4">
      <c r="A20" s="13" t="s">
        <v>27</v>
      </c>
      <c r="B20" s="41" t="s">
        <v>47</v>
      </c>
      <c r="C20" s="41" t="s">
        <v>47</v>
      </c>
      <c r="D20" s="41" t="s">
        <v>30</v>
      </c>
      <c r="E20" s="41" t="s">
        <v>30</v>
      </c>
      <c r="F20" s="41" t="s">
        <v>30</v>
      </c>
      <c r="G20" s="41" t="s">
        <v>30</v>
      </c>
      <c r="H20" s="41" t="s">
        <v>31</v>
      </c>
      <c r="I20" s="41" t="s">
        <v>32</v>
      </c>
      <c r="J20" s="41" t="s">
        <v>33</v>
      </c>
    </row>
    <row r="21" spans="1:11" s="6" customFormat="1" ht="13.15" x14ac:dyDescent="0.4">
      <c r="A21" s="3">
        <v>1</v>
      </c>
      <c r="B21" s="67">
        <v>108561.68122000611</v>
      </c>
      <c r="C21" s="67">
        <v>1793.8939599999383</v>
      </c>
      <c r="D21" s="29">
        <v>0</v>
      </c>
      <c r="E21" s="29">
        <v>0</v>
      </c>
      <c r="F21" s="29">
        <v>174499.53</v>
      </c>
      <c r="G21" s="29">
        <v>365981.51</v>
      </c>
      <c r="H21" s="29">
        <v>394174.86</v>
      </c>
      <c r="I21" s="29">
        <v>0</v>
      </c>
      <c r="J21" s="29">
        <f>SUM(D21:G21)*J5</f>
        <v>40536.078000000001</v>
      </c>
    </row>
    <row r="22" spans="1:11" s="6" customFormat="1" ht="13.15" x14ac:dyDescent="0.4">
      <c r="A22" s="3">
        <v>2</v>
      </c>
      <c r="B22" s="67">
        <v>108561.68122000611</v>
      </c>
      <c r="C22" s="67">
        <v>1793.8939599999383</v>
      </c>
      <c r="D22" s="29">
        <v>0</v>
      </c>
      <c r="E22" s="29">
        <v>0</v>
      </c>
      <c r="F22" s="29">
        <v>176855.27</v>
      </c>
      <c r="G22" s="29">
        <v>388180.85</v>
      </c>
      <c r="H22" s="29">
        <v>423586.95</v>
      </c>
      <c r="I22" s="29">
        <v>0</v>
      </c>
      <c r="J22" s="29">
        <f>SUM(D22:G22)*J5</f>
        <v>42377.708999999995</v>
      </c>
    </row>
    <row r="23" spans="1:11" s="6" customFormat="1" ht="13.15" x14ac:dyDescent="0.4">
      <c r="A23" s="3">
        <v>3</v>
      </c>
      <c r="B23" s="67">
        <v>108561.68122000611</v>
      </c>
      <c r="C23" s="67">
        <v>1793.8939599999383</v>
      </c>
      <c r="D23" s="29">
        <v>0</v>
      </c>
      <c r="E23" s="29">
        <v>0</v>
      </c>
      <c r="F23" s="29">
        <v>179242.82</v>
      </c>
      <c r="G23" s="29">
        <v>406120.02</v>
      </c>
      <c r="H23" s="29">
        <v>455613.34</v>
      </c>
      <c r="I23" s="29">
        <v>0</v>
      </c>
      <c r="J23" s="29">
        <f>SUM(D23:G23)*J5</f>
        <v>43902.213000000003</v>
      </c>
    </row>
    <row r="24" spans="1:11" s="6" customFormat="1" ht="13.15" x14ac:dyDescent="0.4">
      <c r="A24" s="36">
        <v>4</v>
      </c>
      <c r="B24" s="67">
        <v>108561.68122000611</v>
      </c>
      <c r="C24" s="67">
        <v>1793.8939599999383</v>
      </c>
      <c r="D24" s="29">
        <v>0</v>
      </c>
      <c r="E24" s="29">
        <v>0</v>
      </c>
      <c r="F24" s="29">
        <v>181662.6</v>
      </c>
      <c r="G24" s="29">
        <v>428075.43</v>
      </c>
      <c r="H24" s="29">
        <v>479157.17</v>
      </c>
      <c r="I24" s="29">
        <v>0</v>
      </c>
      <c r="J24" s="29">
        <f>SUM(D24:G24)*J5</f>
        <v>45730.352250000004</v>
      </c>
      <c r="K24" s="39"/>
    </row>
    <row r="25" spans="1:11" s="6" customFormat="1" ht="13.15" x14ac:dyDescent="0.4">
      <c r="A25" s="36">
        <v>5</v>
      </c>
      <c r="B25" s="67">
        <v>108561.68122000611</v>
      </c>
      <c r="C25" s="67">
        <v>1793.8939599999383</v>
      </c>
      <c r="D25" s="29">
        <v>0</v>
      </c>
      <c r="E25" s="29">
        <v>0</v>
      </c>
      <c r="F25" s="29">
        <v>184115.04</v>
      </c>
      <c r="G25" s="29">
        <v>446262.88</v>
      </c>
      <c r="H25" s="29">
        <v>498460.98</v>
      </c>
      <c r="I25" s="29">
        <v>0</v>
      </c>
      <c r="J25" s="29">
        <f>SUM(D25:G25)*J5</f>
        <v>47278.344000000005</v>
      </c>
      <c r="K25" s="39"/>
    </row>
    <row r="26" spans="1:11" s="6" customFormat="1" ht="13.15" x14ac:dyDescent="0.4">
      <c r="A26" s="36">
        <v>6</v>
      </c>
      <c r="B26" s="67">
        <v>97087.39280000588</v>
      </c>
      <c r="C26" s="67">
        <v>1604.3796099999397</v>
      </c>
      <c r="D26" s="29">
        <v>0</v>
      </c>
      <c r="E26" s="29">
        <v>0</v>
      </c>
      <c r="F26" s="29">
        <v>166887.34</v>
      </c>
      <c r="G26" s="29">
        <v>397990.83</v>
      </c>
      <c r="H26" s="29">
        <v>466650.35</v>
      </c>
      <c r="I26" s="29">
        <v>0</v>
      </c>
      <c r="J26" s="29">
        <f>SUM(D26:G26)*J5</f>
        <v>42365.86275</v>
      </c>
      <c r="K26" s="39"/>
    </row>
    <row r="27" spans="1:11" s="6" customFormat="1" ht="13.15" x14ac:dyDescent="0.4">
      <c r="A27" s="36">
        <v>7</v>
      </c>
      <c r="B27" s="67">
        <v>97087.39280000588</v>
      </c>
      <c r="C27" s="67">
        <v>1604.3796099999397</v>
      </c>
      <c r="D27" s="29">
        <v>0</v>
      </c>
      <c r="E27" s="29">
        <v>0</v>
      </c>
      <c r="F27" s="29">
        <v>169140.32</v>
      </c>
      <c r="G27" s="29">
        <v>407737.44</v>
      </c>
      <c r="H27" s="29">
        <v>484172.79999999999</v>
      </c>
      <c r="I27" s="29">
        <v>0</v>
      </c>
      <c r="J27" s="29">
        <f>SUM(D27:G27)*J5</f>
        <v>43265.832000000002</v>
      </c>
      <c r="K27" s="39"/>
    </row>
    <row r="28" spans="1:11" s="6" customFormat="1" ht="13.15" x14ac:dyDescent="0.4">
      <c r="A28" s="36">
        <v>8</v>
      </c>
      <c r="B28" s="67">
        <v>97087.39280000588</v>
      </c>
      <c r="C28" s="67">
        <v>1604.3796099999397</v>
      </c>
      <c r="D28" s="29">
        <v>0</v>
      </c>
      <c r="E28" s="29">
        <v>0</v>
      </c>
      <c r="F28" s="29">
        <v>171423.71</v>
      </c>
      <c r="G28" s="29">
        <v>423028.61</v>
      </c>
      <c r="H28" s="29">
        <v>484344.1</v>
      </c>
      <c r="I28" s="29">
        <v>0</v>
      </c>
      <c r="J28" s="29">
        <f>SUM(D28:G28)*J5</f>
        <v>44583.923999999992</v>
      </c>
      <c r="K28" s="39"/>
    </row>
    <row r="29" spans="1:11" s="6" customFormat="1" ht="13.15" x14ac:dyDescent="0.4">
      <c r="A29" s="36">
        <v>9</v>
      </c>
      <c r="B29" s="67">
        <v>97087.39280000588</v>
      </c>
      <c r="C29" s="67">
        <v>1604.3796099999397</v>
      </c>
      <c r="D29" s="29">
        <v>0</v>
      </c>
      <c r="E29" s="29">
        <v>0</v>
      </c>
      <c r="F29" s="29">
        <v>173737.93</v>
      </c>
      <c r="G29" s="29">
        <v>449960.75</v>
      </c>
      <c r="H29" s="29">
        <v>495386</v>
      </c>
      <c r="I29" s="29">
        <v>0</v>
      </c>
      <c r="J29" s="29">
        <f>SUM(D29:G29)*J5</f>
        <v>46777.400999999991</v>
      </c>
      <c r="K29" s="39"/>
    </row>
    <row r="30" spans="1:11" s="6" customFormat="1" ht="13.15" x14ac:dyDescent="0.4">
      <c r="A30" s="36">
        <v>10</v>
      </c>
      <c r="B30" s="67">
        <v>97087.39280000588</v>
      </c>
      <c r="C30" s="67">
        <v>1604.3796099999397</v>
      </c>
      <c r="D30" s="29">
        <v>0</v>
      </c>
      <c r="E30" s="29">
        <v>0</v>
      </c>
      <c r="F30" s="29">
        <v>176083.39</v>
      </c>
      <c r="G30" s="29">
        <v>477182.01</v>
      </c>
      <c r="H30" s="29">
        <v>511991.9</v>
      </c>
      <c r="I30" s="29">
        <v>0</v>
      </c>
      <c r="J30" s="29">
        <f>SUM(D30:G30)*J5</f>
        <v>48994.904999999999</v>
      </c>
      <c r="K30" s="39"/>
    </row>
    <row r="31" spans="1:11" s="6" customFormat="1" ht="13.15" x14ac:dyDescent="0.4">
      <c r="A31" s="36">
        <v>11</v>
      </c>
      <c r="B31" s="67">
        <v>97087.39280000588</v>
      </c>
      <c r="C31" s="67">
        <v>1604.3796099999397</v>
      </c>
      <c r="D31" s="29">
        <v>0</v>
      </c>
      <c r="E31" s="29">
        <v>0</v>
      </c>
      <c r="F31" s="29">
        <v>178460.52</v>
      </c>
      <c r="G31" s="29">
        <v>494240.36</v>
      </c>
      <c r="H31" s="29">
        <v>540258.49</v>
      </c>
      <c r="I31" s="29">
        <v>0</v>
      </c>
      <c r="J31" s="29">
        <f>SUM(D31:G31)*J5</f>
        <v>50452.565999999999</v>
      </c>
      <c r="K31" s="39"/>
    </row>
    <row r="32" spans="1:11" s="6" customFormat="1" ht="13.15" x14ac:dyDescent="0.4">
      <c r="A32" s="36">
        <v>12</v>
      </c>
      <c r="B32" s="67">
        <v>97087.39280000588</v>
      </c>
      <c r="C32" s="67">
        <v>1604.3796099999397</v>
      </c>
      <c r="D32" s="29">
        <v>0</v>
      </c>
      <c r="E32" s="29">
        <v>0</v>
      </c>
      <c r="F32" s="29">
        <v>180869.74</v>
      </c>
      <c r="G32" s="29">
        <v>505491.72</v>
      </c>
      <c r="H32" s="29">
        <v>568834.22</v>
      </c>
      <c r="I32" s="29">
        <v>0</v>
      </c>
      <c r="J32" s="29">
        <f>SUM(D32:G32)*J5</f>
        <v>51477.109499999999</v>
      </c>
      <c r="K32" s="39"/>
    </row>
    <row r="33" spans="1:11" s="6" customFormat="1" ht="13.15" x14ac:dyDescent="0.4">
      <c r="A33" s="36">
        <v>13</v>
      </c>
      <c r="B33" s="67">
        <v>97087.39280000588</v>
      </c>
      <c r="C33" s="67">
        <v>1604.3796099999397</v>
      </c>
      <c r="D33" s="29">
        <v>0</v>
      </c>
      <c r="E33" s="29">
        <v>0</v>
      </c>
      <c r="F33" s="29">
        <v>183311.48</v>
      </c>
      <c r="G33" s="29">
        <v>532896.49</v>
      </c>
      <c r="H33" s="29">
        <v>587267.35</v>
      </c>
      <c r="I33" s="29">
        <v>0</v>
      </c>
      <c r="J33" s="29">
        <f>SUM(D33:G33)*J5</f>
        <v>53715.597749999994</v>
      </c>
      <c r="K33" s="39"/>
    </row>
    <row r="34" spans="1:11" s="6" customFormat="1" ht="13.15" x14ac:dyDescent="0.4">
      <c r="A34" s="36">
        <v>14</v>
      </c>
      <c r="B34" s="67">
        <v>97087.39280000588</v>
      </c>
      <c r="C34" s="67">
        <v>1604.3796099999397</v>
      </c>
      <c r="D34" s="29">
        <v>0</v>
      </c>
      <c r="E34" s="29">
        <v>0</v>
      </c>
      <c r="F34" s="29">
        <v>185786.18</v>
      </c>
      <c r="G34" s="29">
        <v>561136.39</v>
      </c>
      <c r="H34" s="29">
        <v>599914.12</v>
      </c>
      <c r="I34" s="29">
        <v>0</v>
      </c>
      <c r="J34" s="29">
        <f>SUM(D34:G34)*J5</f>
        <v>56019.192750000002</v>
      </c>
      <c r="K34" s="39"/>
    </row>
    <row r="35" spans="1:11" s="6" customFormat="1" ht="13.15" x14ac:dyDescent="0.4">
      <c r="A35" s="36">
        <v>15</v>
      </c>
      <c r="B35" s="67">
        <v>97087.39280000588</v>
      </c>
      <c r="C35" s="67">
        <v>1604.3796099999397</v>
      </c>
      <c r="D35" s="29">
        <v>0</v>
      </c>
      <c r="E35" s="29">
        <v>0</v>
      </c>
      <c r="F35" s="29">
        <v>188294.29</v>
      </c>
      <c r="G35" s="29">
        <v>580993.39</v>
      </c>
      <c r="H35" s="29">
        <v>628735.22</v>
      </c>
      <c r="I35" s="29">
        <v>0</v>
      </c>
      <c r="J35" s="29">
        <f>SUM(D35:G35)*J5</f>
        <v>57696.576000000001</v>
      </c>
      <c r="K35" s="39"/>
    </row>
    <row r="36" spans="1:11" s="6" customFormat="1" ht="13.15" x14ac:dyDescent="0.4">
      <c r="A36" s="36">
        <v>16</v>
      </c>
      <c r="B36" s="67">
        <v>97087.39280000588</v>
      </c>
      <c r="C36" s="67">
        <v>1604.3796099999397</v>
      </c>
      <c r="D36" s="29">
        <v>0</v>
      </c>
      <c r="E36" s="29">
        <v>0</v>
      </c>
      <c r="F36" s="29">
        <v>190836.27</v>
      </c>
      <c r="G36" s="29">
        <v>617805.24</v>
      </c>
      <c r="H36" s="29">
        <v>658412.69999999995</v>
      </c>
      <c r="I36" s="29">
        <v>0</v>
      </c>
      <c r="J36" s="29">
        <f>SUM(D36:G36)*J5</f>
        <v>60648.113249999995</v>
      </c>
      <c r="K36" s="39"/>
    </row>
    <row r="37" spans="1:11" s="6" customFormat="1" ht="13.15" x14ac:dyDescent="0.4">
      <c r="A37" s="36">
        <v>17</v>
      </c>
      <c r="B37" s="67">
        <v>97087.39280000588</v>
      </c>
      <c r="C37" s="67">
        <v>1604.3796099999397</v>
      </c>
      <c r="D37" s="29">
        <v>0</v>
      </c>
      <c r="E37" s="29">
        <v>0</v>
      </c>
      <c r="F37" s="29">
        <v>193412.56</v>
      </c>
      <c r="G37" s="29">
        <v>643712.13</v>
      </c>
      <c r="H37" s="29">
        <v>679728.84</v>
      </c>
      <c r="I37" s="29">
        <v>0</v>
      </c>
      <c r="J37" s="29">
        <f>SUM(D37:G37)*J5</f>
        <v>62784.351749999994</v>
      </c>
      <c r="K37" s="39"/>
    </row>
    <row r="38" spans="1:11" s="6" customFormat="1" ht="13.15" x14ac:dyDescent="0.4">
      <c r="A38" s="36">
        <v>18</v>
      </c>
      <c r="B38" s="67">
        <v>97087.39280000588</v>
      </c>
      <c r="C38" s="67">
        <v>1604.3796099999397</v>
      </c>
      <c r="D38" s="29">
        <v>0</v>
      </c>
      <c r="E38" s="29">
        <v>0</v>
      </c>
      <c r="F38" s="29">
        <v>196023.63</v>
      </c>
      <c r="G38" s="29">
        <v>658195.66</v>
      </c>
      <c r="H38" s="29">
        <v>718021.72</v>
      </c>
      <c r="I38" s="29">
        <v>0</v>
      </c>
      <c r="J38" s="29">
        <f>SUM(D38:G38)*J5</f>
        <v>64066.446750000003</v>
      </c>
      <c r="K38" s="39"/>
    </row>
    <row r="39" spans="1:11" s="6" customFormat="1" ht="13.15" x14ac:dyDescent="0.4">
      <c r="A39" s="36">
        <v>19</v>
      </c>
      <c r="B39" s="67">
        <v>97087.39280000588</v>
      </c>
      <c r="C39" s="67">
        <v>1604.3796099999397</v>
      </c>
      <c r="D39" s="29">
        <v>0</v>
      </c>
      <c r="E39" s="29">
        <v>0</v>
      </c>
      <c r="F39" s="29">
        <v>198669.95</v>
      </c>
      <c r="G39" s="29">
        <v>673005.06</v>
      </c>
      <c r="H39" s="29">
        <v>745431.87</v>
      </c>
      <c r="I39" s="29">
        <v>0</v>
      </c>
      <c r="J39" s="29">
        <f>SUM(D39:G39)*J5</f>
        <v>65375.625749999999</v>
      </c>
      <c r="K39" s="39"/>
    </row>
    <row r="40" spans="1:11" s="6" customFormat="1" ht="13.15" x14ac:dyDescent="0.4">
      <c r="A40" s="36">
        <v>20</v>
      </c>
      <c r="B40" s="67">
        <v>97087.39280000588</v>
      </c>
      <c r="C40" s="67">
        <v>1604.3796099999397</v>
      </c>
      <c r="D40" s="29">
        <v>0</v>
      </c>
      <c r="E40" s="29">
        <v>0</v>
      </c>
      <c r="F40" s="29">
        <v>201351.99</v>
      </c>
      <c r="G40" s="29">
        <v>688147.67</v>
      </c>
      <c r="H40" s="29">
        <v>761441.19</v>
      </c>
      <c r="I40" s="29">
        <v>0</v>
      </c>
      <c r="J40" s="29">
        <f>SUM(D40:G40)*J5</f>
        <v>66712.474499999997</v>
      </c>
      <c r="K40" s="39"/>
    </row>
    <row r="41" spans="1:11" s="6" customFormat="1" ht="13.15" x14ac:dyDescent="0.4">
      <c r="A41" s="36">
        <v>21</v>
      </c>
      <c r="B41" s="67">
        <v>0</v>
      </c>
      <c r="C41" s="67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f>SUM(D41:G41)*J5</f>
        <v>0</v>
      </c>
      <c r="K41" s="39"/>
    </row>
    <row r="42" spans="1:11" s="6" customFormat="1" ht="13.15" x14ac:dyDescent="0.4">
      <c r="A42" s="36">
        <v>22</v>
      </c>
      <c r="B42" s="67">
        <v>0</v>
      </c>
      <c r="C42" s="67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f>SUM(D42:G42)*J5</f>
        <v>0</v>
      </c>
      <c r="K42" s="39"/>
    </row>
    <row r="43" spans="1:11" s="6" customFormat="1" ht="13.15" x14ac:dyDescent="0.4">
      <c r="A43" s="36">
        <v>23</v>
      </c>
      <c r="B43" s="67">
        <v>0</v>
      </c>
      <c r="C43" s="67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f>SUM(D43:G43)*J5</f>
        <v>0</v>
      </c>
      <c r="K43" s="39"/>
    </row>
    <row r="44" spans="1:11" s="6" customFormat="1" ht="13.15" x14ac:dyDescent="0.4">
      <c r="A44" s="36">
        <v>24</v>
      </c>
      <c r="B44" s="67">
        <v>0</v>
      </c>
      <c r="C44" s="67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f>SUM(D44:G44)*J5</f>
        <v>0</v>
      </c>
      <c r="K44" s="39"/>
    </row>
    <row r="45" spans="1:11" s="6" customFormat="1" ht="13.15" x14ac:dyDescent="0.4">
      <c r="A45" s="36">
        <v>25</v>
      </c>
      <c r="B45" s="67">
        <v>0</v>
      </c>
      <c r="C45" s="67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f>SUM(D45:G45)*J5</f>
        <v>0</v>
      </c>
      <c r="K45" s="39"/>
    </row>
    <row r="46" spans="1:11" s="6" customFormat="1" ht="13.15" x14ac:dyDescent="0.4">
      <c r="A46" s="36">
        <v>26</v>
      </c>
      <c r="B46" s="67">
        <v>0</v>
      </c>
      <c r="C46" s="67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f>SUM(D46:G46)*J5</f>
        <v>0</v>
      </c>
      <c r="K46" s="39"/>
    </row>
    <row r="47" spans="1:11" s="6" customFormat="1" ht="13.15" x14ac:dyDescent="0.4">
      <c r="A47" s="36">
        <v>27</v>
      </c>
      <c r="B47" s="67">
        <v>0</v>
      </c>
      <c r="C47" s="67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f>SUM(D47:G47)*J5</f>
        <v>0</v>
      </c>
      <c r="K47" s="39"/>
    </row>
    <row r="48" spans="1:11" s="6" customFormat="1" ht="13.15" x14ac:dyDescent="0.4">
      <c r="A48" s="36">
        <v>28</v>
      </c>
      <c r="B48" s="67">
        <v>0</v>
      </c>
      <c r="C48" s="67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f>SUM(D48:G48)*J5</f>
        <v>0</v>
      </c>
      <c r="K48" s="39"/>
    </row>
    <row r="49" spans="1:11" s="6" customFormat="1" ht="13.15" x14ac:dyDescent="0.4">
      <c r="A49" s="36">
        <v>29</v>
      </c>
      <c r="B49" s="67">
        <v>0</v>
      </c>
      <c r="C49" s="67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f>SUM(D49:G49)*J5</f>
        <v>0</v>
      </c>
      <c r="K49" s="39"/>
    </row>
    <row r="50" spans="1:11" s="6" customFormat="1" ht="13.15" x14ac:dyDescent="0.4">
      <c r="A50" s="40">
        <v>30</v>
      </c>
      <c r="B50" s="68">
        <v>0</v>
      </c>
      <c r="C50" s="68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f>SUM(D50:G50)*J5</f>
        <v>0</v>
      </c>
      <c r="K50" s="39"/>
    </row>
    <row r="51" spans="1:11" s="6" customFormat="1" ht="13.15" x14ac:dyDescent="0.4">
      <c r="A51" s="38" t="s">
        <v>34</v>
      </c>
      <c r="B51" s="67">
        <f>B21+NPV(J3,B22:B50)</f>
        <v>1141060.6873413341</v>
      </c>
      <c r="C51" s="67">
        <f>C21+NPV(J3,C22:C50)</f>
        <v>18855.715062798867</v>
      </c>
      <c r="D51" s="29">
        <f>D21+NPV(J3,D22:D50)</f>
        <v>0</v>
      </c>
      <c r="E51" s="29">
        <f>E21+NPV(J3,E22:E50)</f>
        <v>0</v>
      </c>
      <c r="F51" s="29">
        <f>F21+NPV(J3,F22:F50)</f>
        <v>2021363.6224181659</v>
      </c>
      <c r="G51" s="29">
        <f>G21+NPV(J3,G22:G50)</f>
        <v>5285912.0581103824</v>
      </c>
      <c r="H51" s="29">
        <f>H21+NPV(J3,H22:H50)</f>
        <v>5849825.1719454136</v>
      </c>
      <c r="I51" s="29">
        <f>I21+NPV(J3,I22:I50)</f>
        <v>0</v>
      </c>
      <c r="J51" s="29">
        <f>J21+NPV(J3,J22:J50)</f>
        <v>548045.67603964114</v>
      </c>
      <c r="K51" s="39"/>
    </row>
    <row r="52" spans="1:11" s="6" customFormat="1" ht="13.15" x14ac:dyDescent="0.4">
      <c r="A52" s="38" t="s">
        <v>35</v>
      </c>
      <c r="B52" s="56">
        <f>B21+NPV(J4,B22:B50)</f>
        <v>1646514.4217271723</v>
      </c>
      <c r="C52" s="56">
        <f>C21+NPV(J4,C22:C50)</f>
        <v>27208.351399935575</v>
      </c>
      <c r="D52" s="29">
        <f>D21+NPV(J4,D22:D50)</f>
        <v>0</v>
      </c>
      <c r="E52" s="29">
        <f>E21+NPV(J4,E22:E50)</f>
        <v>0</v>
      </c>
      <c r="F52" s="29">
        <f>F21+NPV(J4,F22:F50)</f>
        <v>2977211.5899414374</v>
      </c>
      <c r="G52" s="29">
        <f>G21+NPV(J4,G22:G50)</f>
        <v>8115141.8681844678</v>
      </c>
      <c r="H52" s="29">
        <f>H21+NPV(J4,H22:H50)</f>
        <v>8955817.7723789439</v>
      </c>
      <c r="I52" s="29">
        <f>I21+NPV(J4,I22:I50)</f>
        <v>0</v>
      </c>
      <c r="J52" s="29">
        <f>J21+NPV(J4,J22:J50)</f>
        <v>831926.50935944298</v>
      </c>
      <c r="K52" s="39"/>
    </row>
    <row r="53" spans="1:11" s="6" customFormat="1" ht="13.15" x14ac:dyDescent="0.4"/>
    <row r="54" spans="1:11" s="6" customFormat="1" ht="13.15" x14ac:dyDescent="0.4"/>
    <row r="55" spans="1:11" s="6" customFormat="1" ht="13.15" x14ac:dyDescent="0.4"/>
    <row r="56" spans="1:11" s="6" customFormat="1" ht="13.15" x14ac:dyDescent="0.4"/>
    <row r="57" spans="1:11" s="6" customFormat="1" ht="13.15" x14ac:dyDescent="0.4"/>
    <row r="58" spans="1:11" s="6" customFormat="1" ht="13.15" x14ac:dyDescent="0.4">
      <c r="C58" s="20"/>
      <c r="D58" s="20"/>
      <c r="E58" s="20"/>
      <c r="F58" s="20"/>
      <c r="G58" s="20"/>
      <c r="H58" s="20"/>
      <c r="I58" s="20"/>
    </row>
    <row r="59" spans="1:11" s="6" customFormat="1" ht="13.15" x14ac:dyDescent="0.4">
      <c r="C59" s="20"/>
      <c r="D59" s="20"/>
      <c r="E59" s="20"/>
      <c r="F59" s="20"/>
      <c r="G59" s="20"/>
      <c r="H59" s="20"/>
      <c r="I59" s="20"/>
    </row>
    <row r="60" spans="1:11" s="6" customFormat="1" ht="13.15" x14ac:dyDescent="0.4"/>
    <row r="61" spans="1:11" s="6" customFormat="1" ht="13.15" x14ac:dyDescent="0.4"/>
    <row r="62" spans="1:11" s="6" customFormat="1" ht="13.15" x14ac:dyDescent="0.4"/>
    <row r="63" spans="1:11" s="6" customFormat="1" ht="13.15" x14ac:dyDescent="0.4"/>
    <row r="64" spans="1:11" s="6" customFormat="1" ht="13.15" x14ac:dyDescent="0.4"/>
    <row r="65" s="6" customFormat="1" ht="13.15" x14ac:dyDescent="0.4"/>
    <row r="66" s="6" customFormat="1" ht="13.15" x14ac:dyDescent="0.4"/>
    <row r="67" s="6" customFormat="1" ht="13.15" x14ac:dyDescent="0.4"/>
    <row r="68" s="6" customFormat="1" ht="13.15" x14ac:dyDescent="0.4"/>
  </sheetData>
  <printOptions horizontalCentered="1"/>
  <pageMargins left="0.23622047244094491" right="0.23622047244094491" top="0.74803149606299213" bottom="0.74803149606299213" header="0.31496062992125984" footer="0.31496062992125984"/>
  <pageSetup scale="74" orientation="portrait" r:id="rId1"/>
  <headerFooter>
    <oddHeader>&amp;CMidAmerican Energy Company
Iowa Energy Efficiency&amp;R2021 Exhibit F
Detailed Cost Benefit Results
EEP-2018-0002</oddHeader>
    <oddFooter>&amp;L&amp;A&amp;CPage &amp;P of &amp;N&amp;R&amp;F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80FCD-D89B-4E32-985A-21D230E742CD}">
  <sheetPr codeName="Sheet33">
    <pageSetUpPr fitToPage="1"/>
  </sheetPr>
  <dimension ref="A2:T68"/>
  <sheetViews>
    <sheetView view="pageLayout" zoomScale="90" zoomScaleNormal="100" zoomScalePageLayoutView="90" workbookViewId="0">
      <selection activeCell="A2" sqref="A2"/>
    </sheetView>
  </sheetViews>
  <sheetFormatPr defaultColWidth="9.1328125" defaultRowHeight="14.25" x14ac:dyDescent="0.45"/>
  <cols>
    <col min="1" max="1" customWidth="true" style="21" width="10.265625" collapsed="false"/>
    <col min="2" max="2" customWidth="true" style="21" width="14.3984375" collapsed="false"/>
    <col min="3" max="3" customWidth="true" style="21" width="14.265625" collapsed="false"/>
    <col min="4" max="6" customWidth="true" style="21" width="14.73046875" collapsed="false"/>
    <col min="7" max="7" customWidth="true" style="21" width="16.59765625" collapsed="false"/>
    <col min="8" max="9" customWidth="true" style="21" width="12.265625" collapsed="false"/>
    <col min="10" max="10" customWidth="true" style="21" width="13.0" collapsed="false"/>
    <col min="11" max="11" bestFit="true" customWidth="true" style="21" width="12.3984375" collapsed="false"/>
    <col min="12" max="12" customWidth="true" style="21" width="12.73046875" collapsed="false"/>
    <col min="13" max="13" bestFit="true" customWidth="true" style="21" width="23.1328125" collapsed="false"/>
    <col min="14" max="14" bestFit="true" customWidth="true" style="21" width="13.265625" collapsed="false"/>
    <col min="15" max="16" bestFit="true" customWidth="true" style="21" width="13.0" collapsed="false"/>
    <col min="17" max="17" bestFit="true" customWidth="true" style="21" width="12.73046875" collapsed="false"/>
    <col min="18" max="18" bestFit="true" customWidth="true" style="21" width="13.3984375" collapsed="false"/>
    <col min="19" max="16384" style="21" width="9.1328125" collapsed="false"/>
  </cols>
  <sheetData>
    <row r="2" spans="1:20" s="2" customFormat="1" ht="18" x14ac:dyDescent="0.55000000000000004">
      <c r="A2" s="1" t="s">
        <v>50</v>
      </c>
      <c r="B2" s="31"/>
      <c r="C2" s="31"/>
      <c r="D2" s="31"/>
      <c r="E2" s="31"/>
      <c r="F2" s="31"/>
      <c r="G2" s="31"/>
      <c r="H2" s="31"/>
      <c r="I2" s="32"/>
      <c r="J2" s="33"/>
      <c r="K2" s="26"/>
    </row>
    <row r="3" spans="1:20" s="2" customFormat="1" ht="18" x14ac:dyDescent="0.55000000000000004">
      <c r="A3" s="1" t="s">
        <v>66</v>
      </c>
      <c r="B3" s="31"/>
      <c r="C3" s="31"/>
      <c r="D3" s="31"/>
      <c r="E3" s="31"/>
      <c r="F3" s="31"/>
      <c r="G3" s="31"/>
      <c r="H3" s="31"/>
      <c r="I3" s="34" t="s">
        <v>36</v>
      </c>
      <c r="J3" s="35">
        <v>7.1300000000000002E-2</v>
      </c>
      <c r="K3" s="26"/>
    </row>
    <row r="4" spans="1:20" s="6" customFormat="1" x14ac:dyDescent="0.45">
      <c r="A4" s="3"/>
      <c r="B4" s="36"/>
      <c r="C4" s="28"/>
      <c r="D4" s="36"/>
      <c r="E4" s="36"/>
      <c r="F4" s="36"/>
      <c r="G4" s="36"/>
      <c r="H4" s="36"/>
      <c r="I4" s="34" t="s">
        <v>37</v>
      </c>
      <c r="J4" s="35">
        <v>2.1999999999999999E-2</v>
      </c>
      <c r="K4" s="4"/>
      <c r="L4" s="4"/>
      <c r="O4" s="5"/>
      <c r="P4" s="5"/>
      <c r="Q4" s="5"/>
      <c r="R4" s="5"/>
    </row>
    <row r="5" spans="1:20" s="6" customFormat="1" x14ac:dyDescent="0.45">
      <c r="A5" s="3" t="s">
        <v>0</v>
      </c>
      <c r="B5" s="36"/>
      <c r="C5" s="29">
        <f>'Residential Equipment - Gas'!C5 + 'Res Assessment - Kits - Gas'!C5 + 'Nonresidential Equipment - Gas'!C5 + 'Nonres Energy Solutions - Gas'!C5 + 'Comm New Construction - Gas'!C5</f>
        <v>182856.9591070629</v>
      </c>
      <c r="D5" s="36"/>
      <c r="E5" s="36"/>
      <c r="F5" s="36"/>
      <c r="G5" s="36"/>
      <c r="H5" s="36"/>
      <c r="I5" s="34" t="s">
        <v>38</v>
      </c>
      <c r="J5" s="35">
        <v>7.4999999999999997E-2</v>
      </c>
      <c r="K5" s="4"/>
      <c r="L5" s="4"/>
      <c r="O5" s="5"/>
      <c r="P5" s="5"/>
      <c r="Q5" s="5"/>
      <c r="R5" s="5"/>
    </row>
    <row r="6" spans="1:20" s="6" customFormat="1" ht="13.15" x14ac:dyDescent="0.4">
      <c r="A6" s="3" t="s">
        <v>1</v>
      </c>
      <c r="B6" s="36"/>
      <c r="C6" s="29">
        <f>'Residential Equipment - Gas'!C6 + 'Res Assessment - Kits - Gas'!C6 + 'Nonresidential Equipment - Gas'!C6 + 'Nonres Energy Solutions - Gas'!C6 + 'Comm New Construction - Gas'!C6</f>
        <v>11043607.628409689</v>
      </c>
      <c r="D6" s="36"/>
      <c r="E6" s="36"/>
      <c r="F6" s="36"/>
      <c r="G6" s="36"/>
      <c r="H6" s="36"/>
      <c r="I6" s="37"/>
      <c r="J6" s="37"/>
      <c r="K6" s="4"/>
      <c r="L6" s="4"/>
      <c r="M6" s="4"/>
      <c r="N6" s="8"/>
      <c r="O6" s="8"/>
      <c r="P6" s="8"/>
      <c r="Q6" s="8"/>
      <c r="R6" s="8"/>
    </row>
    <row r="7" spans="1:20" s="6" customFormat="1" ht="13.15" x14ac:dyDescent="0.4">
      <c r="A7" s="3" t="s">
        <v>2</v>
      </c>
      <c r="B7" s="36"/>
      <c r="C7" s="29">
        <f>'Residential Equipment - Gas'!C7 + 'Res Assessment - Kits - Gas'!C7 + 'Nonresidential Equipment - Gas'!C7 + 'Nonres Energy Solutions - Gas'!C7 + 'Comm New Construction - Gas'!C7</f>
        <v>2749776.7999999793</v>
      </c>
      <c r="D7" s="36"/>
      <c r="E7" s="36"/>
      <c r="F7" s="36"/>
      <c r="G7" s="36"/>
      <c r="H7" s="36"/>
      <c r="I7" s="37"/>
      <c r="J7" s="37"/>
      <c r="K7" s="4"/>
      <c r="L7" s="4"/>
      <c r="M7" s="4"/>
      <c r="N7" s="9"/>
      <c r="O7" s="9"/>
      <c r="P7" s="9"/>
      <c r="Q7" s="9"/>
      <c r="R7" s="9"/>
    </row>
    <row r="8" spans="1:20" s="6" customFormat="1" ht="13.15" x14ac:dyDescent="0.4">
      <c r="A8" s="3" t="s">
        <v>3</v>
      </c>
      <c r="B8" s="36"/>
      <c r="C8" s="29">
        <f>'Residential Equipment - Gas'!C8 + 'Res Assessment - Kits - Gas'!C8 + 'Nonresidential Equipment - Gas'!C8 + 'Nonres Energy Solutions - Gas'!C8 + 'Comm New Construction - Gas'!C8</f>
        <v>0</v>
      </c>
      <c r="D8" s="36"/>
      <c r="E8" s="36"/>
      <c r="F8" s="36"/>
      <c r="G8" s="36"/>
      <c r="H8" s="36"/>
      <c r="I8" s="37"/>
      <c r="J8" s="37"/>
      <c r="K8" s="4"/>
      <c r="L8" s="4"/>
      <c r="M8" s="4"/>
      <c r="N8" s="10"/>
      <c r="O8" s="10"/>
      <c r="P8" s="10"/>
      <c r="Q8" s="10"/>
      <c r="R8" s="10"/>
    </row>
    <row r="9" spans="1:20" s="6" customFormat="1" ht="13.15" x14ac:dyDescent="0.4">
      <c r="A9" s="3"/>
      <c r="B9" s="36"/>
      <c r="C9" s="38"/>
      <c r="D9" s="38" t="s">
        <v>4</v>
      </c>
      <c r="E9" s="38"/>
      <c r="F9" s="38" t="s">
        <v>5</v>
      </c>
      <c r="G9" s="38"/>
      <c r="H9" s="36"/>
      <c r="I9" s="36"/>
      <c r="J9" s="39"/>
    </row>
    <row r="10" spans="1:20" s="6" customFormat="1" ht="13.15" x14ac:dyDescent="0.4">
      <c r="A10" s="12" t="s">
        <v>6</v>
      </c>
      <c r="B10" s="40"/>
      <c r="C10" s="41" t="s">
        <v>7</v>
      </c>
      <c r="D10" s="41" t="s">
        <v>8</v>
      </c>
      <c r="E10" s="41" t="s">
        <v>9</v>
      </c>
      <c r="F10" s="41" t="s">
        <v>10</v>
      </c>
      <c r="G10" s="41" t="s">
        <v>11</v>
      </c>
      <c r="H10" s="36"/>
      <c r="I10" s="36"/>
      <c r="J10" s="39"/>
    </row>
    <row r="11" spans="1:20" s="6" customFormat="1" ht="13.15" x14ac:dyDescent="0.4">
      <c r="A11" s="3" t="s">
        <v>12</v>
      </c>
      <c r="B11" s="36"/>
      <c r="C11" s="28">
        <f>'Residential Equipment - Gas'!C11 + 'Res Assessment - Kits - Gas'!C11 + 'Nonresidential Equipment - Gas'!C11 + 'Nonres Energy Solutions - Gas'!C11 + 'Comm New Construction - Gas'!C11</f>
        <v>11564505.668671349</v>
      </c>
      <c r="D11" s="28">
        <f>'Residential Equipment - Gas'!D11 + 'Res Assessment - Kits - Gas'!D11 + 'Nonresidential Equipment - Gas'!D11 + 'Nonres Energy Solutions - Gas'!D11 + 'Comm New Construction - Gas'!D11</f>
        <v>8854206.4114857372</v>
      </c>
      <c r="E11" s="28">
        <f>'Residential Equipment - Gas'!E11 + 'Res Assessment - Kits - Gas'!E11 + 'Nonresidential Equipment - Gas'!E11 + 'Nonres Energy Solutions - Gas'!E11 + 'Comm New Construction - Gas'!E11</f>
        <v>8854206.4114857372</v>
      </c>
      <c r="F11" s="28">
        <f>'Residential Equipment - Gas'!F11 + 'Res Assessment - Kits - Gas'!F11 + 'Nonresidential Equipment - Gas'!F11 + 'Nonres Energy Solutions - Gas'!F11 + 'Comm New Construction - Gas'!F11</f>
        <v>10427704.300018542</v>
      </c>
      <c r="G11" s="29">
        <f>'Residential Equipment - Gas'!G11 + 'Res Assessment - Kits - Gas'!G11 + 'Nonresidential Equipment - Gas'!G11 + 'Nonres Energy Solutions - Gas'!G11 + 'Comm New Construction - Gas'!G11</f>
        <v>16267194.037528593</v>
      </c>
      <c r="H11" s="43"/>
      <c r="I11" s="42"/>
      <c r="J11" s="39"/>
      <c r="O11" s="16"/>
      <c r="P11" s="16"/>
      <c r="Q11" s="16"/>
      <c r="R11" s="16"/>
      <c r="S11" s="16"/>
      <c r="T11" s="16"/>
    </row>
    <row r="12" spans="1:20" s="6" customFormat="1" ht="13.15" x14ac:dyDescent="0.4">
      <c r="A12" s="12" t="s">
        <v>13</v>
      </c>
      <c r="B12" s="40"/>
      <c r="C12" s="55">
        <f>'Residential Equipment - Gas'!C12 + 'Res Assessment - Kits - Gas'!C12 + 'Nonresidential Equipment - Gas'!C12 + 'Nonres Energy Solutions - Gas'!C12 + 'Comm New Construction - Gas'!C12</f>
        <v>11043607.628409689</v>
      </c>
      <c r="D12" s="55">
        <f>'Residential Equipment - Gas'!D12 + 'Res Assessment - Kits - Gas'!D12 + 'Nonresidential Equipment - Gas'!D12 + 'Nonres Energy Solutions - Gas'!D12 + 'Comm New Construction - Gas'!D12</f>
        <v>10173864.739245608</v>
      </c>
      <c r="E12" s="55">
        <f>'Residential Equipment - Gas'!E12 + 'Res Assessment - Kits - Gas'!E12 + 'Nonresidential Equipment - Gas'!E12 + 'Nonres Energy Solutions - Gas'!E12 + 'Comm New Construction - Gas'!E12</f>
        <v>2932633.7591070426</v>
      </c>
      <c r="F12" s="55">
        <f>'Residential Equipment - Gas'!F12 + 'Res Assessment - Kits - Gas'!F12 + 'Nonresidential Equipment - Gas'!F12 + 'Nonres Energy Solutions - Gas'!F12 + 'Comm New Construction - Gas'!F12</f>
        <v>11226464.587516749</v>
      </c>
      <c r="G12" s="55">
        <f>'Residential Equipment - Gas'!G12 + 'Res Assessment - Kits - Gas'!G12 + 'Nonresidential Equipment - Gas'!G12 + 'Nonres Energy Solutions - Gas'!G12 + 'Comm New Construction - Gas'!G12</f>
        <v>11226464.587516749</v>
      </c>
      <c r="H12" s="36"/>
      <c r="I12" s="42"/>
      <c r="J12" s="39"/>
      <c r="O12" s="16"/>
      <c r="P12" s="16"/>
      <c r="Q12" s="16"/>
      <c r="R12" s="16"/>
      <c r="S12" s="16"/>
      <c r="T12" s="16"/>
    </row>
    <row r="13" spans="1:20" s="6" customFormat="1" ht="13.15" x14ac:dyDescent="0.4">
      <c r="A13" s="3" t="s">
        <v>14</v>
      </c>
      <c r="B13" s="36"/>
      <c r="C13" s="28">
        <f>C11-C12</f>
        <v>520898.04026165977</v>
      </c>
      <c r="D13" s="28">
        <f>D11-D12</f>
        <v>-1319658.3277598713</v>
      </c>
      <c r="E13" s="28">
        <f>E11-E12</f>
        <v>5921572.6523786951</v>
      </c>
      <c r="F13" s="28">
        <f>F11-F12</f>
        <v>-798760.28749820776</v>
      </c>
      <c r="G13" s="28">
        <f>G11-G12</f>
        <v>5040729.4500118438</v>
      </c>
      <c r="H13" s="36"/>
      <c r="I13" s="44"/>
      <c r="J13" s="39"/>
      <c r="O13" s="16"/>
      <c r="P13" s="16"/>
      <c r="Q13" s="16"/>
      <c r="R13" s="16"/>
      <c r="S13" s="16"/>
      <c r="T13" s="16"/>
    </row>
    <row r="14" spans="1:20" s="6" customFormat="1" ht="13.15" x14ac:dyDescent="0.4">
      <c r="A14" s="3" t="s">
        <v>15</v>
      </c>
      <c r="B14" s="36"/>
      <c r="C14" s="45">
        <f>IFERROR(C11/C12,0)</f>
        <v>1.0471673802428156</v>
      </c>
      <c r="D14" s="45">
        <f t="shared" ref="D14:G14" si="0">IFERROR(D11/D12,0)</f>
        <v>0.87028937757848313</v>
      </c>
      <c r="E14" s="45">
        <f t="shared" si="0"/>
        <v>3.0191995110162524</v>
      </c>
      <c r="F14" s="45">
        <f t="shared" si="0"/>
        <v>0.92885023764414776</v>
      </c>
      <c r="G14" s="45">
        <f t="shared" si="0"/>
        <v>1.4490041731941929</v>
      </c>
      <c r="H14" s="36"/>
      <c r="I14" s="36"/>
      <c r="J14" s="39"/>
      <c r="O14" s="16"/>
      <c r="P14" s="16"/>
      <c r="Q14" s="16"/>
      <c r="R14" s="16"/>
      <c r="S14" s="16"/>
      <c r="T14" s="16"/>
    </row>
    <row r="15" spans="1:20" s="6" customFormat="1" ht="13.15" x14ac:dyDescent="0.4">
      <c r="A15" s="3" t="s">
        <v>48</v>
      </c>
      <c r="B15" s="36"/>
      <c r="C15" s="54">
        <f>IFERROR(C12/B51,"")</f>
        <v>7.6670092636556149</v>
      </c>
      <c r="D15" s="54">
        <f>IFERROR(D12/B51,"")</f>
        <v>7.0631914703590359</v>
      </c>
      <c r="E15" s="54">
        <f>IFERROR(E12/B51,"")</f>
        <v>2.0359769157445808</v>
      </c>
      <c r="F15" s="54">
        <f>IFERROR(F12/B51,"")</f>
        <v>7.7939574536466436</v>
      </c>
      <c r="G15" s="54">
        <f>IFERROR(G12/B52,"")</f>
        <v>5.4500886254473979</v>
      </c>
      <c r="H15" s="36"/>
      <c r="I15" s="36"/>
      <c r="J15" s="39"/>
      <c r="O15" s="16"/>
      <c r="P15" s="16"/>
      <c r="Q15" s="16"/>
      <c r="R15" s="16"/>
      <c r="S15" s="16"/>
      <c r="T15" s="16"/>
    </row>
    <row r="16" spans="1:20" s="6" customFormat="1" ht="13.15" x14ac:dyDescent="0.4">
      <c r="A16" s="3"/>
      <c r="B16" s="36"/>
      <c r="C16" s="36"/>
      <c r="D16" s="36"/>
      <c r="E16" s="36"/>
      <c r="F16" s="36"/>
      <c r="G16" s="36"/>
      <c r="H16" s="36"/>
      <c r="I16" s="36"/>
      <c r="J16" s="39"/>
    </row>
    <row r="17" spans="1:11" s="6" customFormat="1" ht="13.15" x14ac:dyDescent="0.4">
      <c r="A17" s="11"/>
      <c r="B17" s="38"/>
      <c r="C17" s="38"/>
      <c r="D17" s="38" t="s">
        <v>17</v>
      </c>
      <c r="E17" s="38" t="s">
        <v>17</v>
      </c>
      <c r="F17" s="38" t="s">
        <v>17</v>
      </c>
      <c r="G17" s="38"/>
      <c r="H17" s="38"/>
      <c r="I17" s="38"/>
      <c r="J17" s="38"/>
    </row>
    <row r="18" spans="1:11" s="6" customFormat="1" ht="13.15" x14ac:dyDescent="0.4">
      <c r="A18" s="11"/>
      <c r="B18" s="38"/>
      <c r="C18" s="38"/>
      <c r="D18" s="38" t="s">
        <v>46</v>
      </c>
      <c r="E18" s="38" t="s">
        <v>20</v>
      </c>
      <c r="F18" s="38" t="s">
        <v>21</v>
      </c>
      <c r="G18" s="38" t="s">
        <v>17</v>
      </c>
      <c r="H18" s="38"/>
      <c r="I18" s="38"/>
      <c r="J18" s="38"/>
    </row>
    <row r="19" spans="1:11" s="6" customFormat="1" ht="13.15" x14ac:dyDescent="0.4">
      <c r="A19" s="11"/>
      <c r="B19" s="38" t="s">
        <v>22</v>
      </c>
      <c r="C19" s="38" t="s">
        <v>23</v>
      </c>
      <c r="D19" s="38" t="s">
        <v>24</v>
      </c>
      <c r="E19" s="38" t="s">
        <v>24</v>
      </c>
      <c r="F19" s="38" t="s">
        <v>24</v>
      </c>
      <c r="G19" s="38" t="s">
        <v>22</v>
      </c>
      <c r="H19" s="38" t="s">
        <v>25</v>
      </c>
      <c r="I19" s="38" t="s">
        <v>26</v>
      </c>
      <c r="J19" s="38"/>
    </row>
    <row r="20" spans="1:11" s="6" customFormat="1" ht="13.15" x14ac:dyDescent="0.4">
      <c r="A20" s="13" t="s">
        <v>27</v>
      </c>
      <c r="B20" s="41" t="s">
        <v>47</v>
      </c>
      <c r="C20" s="41" t="s">
        <v>47</v>
      </c>
      <c r="D20" s="41" t="s">
        <v>30</v>
      </c>
      <c r="E20" s="41" t="s">
        <v>30</v>
      </c>
      <c r="F20" s="41" t="s">
        <v>30</v>
      </c>
      <c r="G20" s="41" t="s">
        <v>30</v>
      </c>
      <c r="H20" s="41" t="s">
        <v>31</v>
      </c>
      <c r="I20" s="41" t="s">
        <v>32</v>
      </c>
      <c r="J20" s="41" t="s">
        <v>33</v>
      </c>
    </row>
    <row r="21" spans="1:11" s="6" customFormat="1" ht="13.15" x14ac:dyDescent="0.4">
      <c r="A21" s="3">
        <v>1</v>
      </c>
      <c r="B21" s="67">
        <f>'Residential Equipment - Gas'!B21 + 'Res Assessment - Kits - Gas'!B21 + 'Nonresidential Equipment - Gas'!B21 + 'Nonres Energy Solutions - Gas'!B21 + 'Comm New Construction - Gas'!B21</f>
        <v>141089.37633273314</v>
      </c>
      <c r="C21" s="67">
        <f>'Residential Equipment - Gas'!C21 + 'Res Assessment - Kits - Gas'!C21 + 'Nonresidential Equipment - Gas'!C21 + 'Nonres Energy Solutions - Gas'!C21 + 'Comm New Construction - Gas'!C21</f>
        <v>2024.4334371421292</v>
      </c>
      <c r="D21" s="29">
        <f>'Residential Equipment - Gas'!D21 + 'Res Assessment - Kits - Gas'!D21 + 'Nonresidential Equipment - Gas'!D21 + 'Nonres Energy Solutions - Gas'!D21 + 'Comm New Construction - Gas'!D21</f>
        <v>0</v>
      </c>
      <c r="E21" s="29">
        <f>'Residential Equipment - Gas'!E21 + 'Res Assessment - Kits - Gas'!E21 + 'Nonresidential Equipment - Gas'!E21 + 'Nonres Energy Solutions - Gas'!E21 + 'Comm New Construction - Gas'!E21</f>
        <v>0</v>
      </c>
      <c r="F21" s="29">
        <f>'Residential Equipment - Gas'!F21 + 'Res Assessment - Kits - Gas'!F21 + 'Nonresidential Equipment - Gas'!F21 + 'Nonres Energy Solutions - Gas'!F21 + 'Comm New Construction - Gas'!F21</f>
        <v>196925.06</v>
      </c>
      <c r="G21" s="29">
        <f>'Residential Equipment - Gas'!G21 + 'Res Assessment - Kits - Gas'!G21 + 'Nonresidential Equipment - Gas'!G21 + 'Nonres Energy Solutions - Gas'!G21 + 'Comm New Construction - Gas'!G21</f>
        <v>469914.41000000003</v>
      </c>
      <c r="H21" s="29">
        <f>'Residential Equipment - Gas'!H21 + 'Res Assessment - Kits - Gas'!H21 + 'Nonresidential Equipment - Gas'!H21 + 'Nonres Energy Solutions - Gas'!H21 + 'Comm New Construction - Gas'!H21</f>
        <v>501715.92999999993</v>
      </c>
      <c r="I21" s="29">
        <f>'Residential Equipment - Gas'!I21 + 'Res Assessment - Kits - Gas'!I21 + 'Nonresidential Equipment - Gas'!I21 + 'Nonres Energy Solutions - Gas'!I21 + 'Comm New Construction - Gas'!I21</f>
        <v>226685.28</v>
      </c>
      <c r="J21" s="29">
        <f>'Residential Equipment - Gas'!J21 + 'Res Assessment - Kits - Gas'!J21 + 'Nonresidential Equipment - Gas'!J21 + 'Nonres Energy Solutions - Gas'!J21 + 'Comm New Construction - Gas'!J21</f>
        <v>50012.960250000004</v>
      </c>
    </row>
    <row r="22" spans="1:11" s="6" customFormat="1" ht="13.15" x14ac:dyDescent="0.4">
      <c r="A22" s="3">
        <v>2</v>
      </c>
      <c r="B22" s="67">
        <f>'Residential Equipment - Gas'!B22 + 'Res Assessment - Kits - Gas'!B22 + 'Nonresidential Equipment - Gas'!B22 + 'Nonres Energy Solutions - Gas'!B22 + 'Comm New Construction - Gas'!B22</f>
        <v>141089.37633273314</v>
      </c>
      <c r="C22" s="67">
        <f>'Residential Equipment - Gas'!C22 + 'Res Assessment - Kits - Gas'!C22 + 'Nonresidential Equipment - Gas'!C22 + 'Nonres Energy Solutions - Gas'!C22 + 'Comm New Construction - Gas'!C22</f>
        <v>2024.4334371421292</v>
      </c>
      <c r="D22" s="29">
        <f>'Residential Equipment - Gas'!D22 + 'Res Assessment - Kits - Gas'!D22 + 'Nonresidential Equipment - Gas'!D22 + 'Nonres Energy Solutions - Gas'!D22 + 'Comm New Construction - Gas'!D22</f>
        <v>0</v>
      </c>
      <c r="E22" s="29">
        <f>'Residential Equipment - Gas'!E22 + 'Res Assessment - Kits - Gas'!E22 + 'Nonresidential Equipment - Gas'!E22 + 'Nonres Energy Solutions - Gas'!E22 + 'Comm New Construction - Gas'!E22</f>
        <v>0</v>
      </c>
      <c r="F22" s="29">
        <f>'Residential Equipment - Gas'!F22 + 'Res Assessment - Kits - Gas'!F22 + 'Nonresidential Equipment - Gas'!F22 + 'Nonres Energy Solutions - Gas'!F22 + 'Comm New Construction - Gas'!F22</f>
        <v>199583.53999999998</v>
      </c>
      <c r="G22" s="29">
        <f>'Residential Equipment - Gas'!G22 + 'Res Assessment - Kits - Gas'!G22 + 'Nonresidential Equipment - Gas'!G22 + 'Nonres Energy Solutions - Gas'!G22 + 'Comm New Construction - Gas'!G22</f>
        <v>496203.57999999996</v>
      </c>
      <c r="H22" s="29">
        <f>'Residential Equipment - Gas'!H22 + 'Res Assessment - Kits - Gas'!H22 + 'Nonresidential Equipment - Gas'!H22 + 'Nonres Energy Solutions - Gas'!H22 + 'Comm New Construction - Gas'!H22</f>
        <v>541457.77</v>
      </c>
      <c r="I22" s="29">
        <f>'Residential Equipment - Gas'!I22 + 'Res Assessment - Kits - Gas'!I22 + 'Nonresidential Equipment - Gas'!I22 + 'Nonres Energy Solutions - Gas'!I22 + 'Comm New Construction - Gas'!I22</f>
        <v>226685.28</v>
      </c>
      <c r="J22" s="29">
        <f>'Residential Equipment - Gas'!J22 + 'Res Assessment - Kits - Gas'!J22 + 'Nonresidential Equipment - Gas'!J22 + 'Nonres Energy Solutions - Gas'!J22 + 'Comm New Construction - Gas'!J22</f>
        <v>52184.033999999992</v>
      </c>
    </row>
    <row r="23" spans="1:11" s="6" customFormat="1" ht="13.15" x14ac:dyDescent="0.4">
      <c r="A23" s="3">
        <v>3</v>
      </c>
      <c r="B23" s="67">
        <f>'Residential Equipment - Gas'!B23 + 'Res Assessment - Kits - Gas'!B23 + 'Nonresidential Equipment - Gas'!B23 + 'Nonres Energy Solutions - Gas'!B23 + 'Comm New Construction - Gas'!B23</f>
        <v>141089.37633273314</v>
      </c>
      <c r="C23" s="67">
        <f>'Residential Equipment - Gas'!C23 + 'Res Assessment - Kits - Gas'!C23 + 'Nonresidential Equipment - Gas'!C23 + 'Nonres Energy Solutions - Gas'!C23 + 'Comm New Construction - Gas'!C23</f>
        <v>2024.4334371421292</v>
      </c>
      <c r="D23" s="29">
        <f>'Residential Equipment - Gas'!D23 + 'Res Assessment - Kits - Gas'!D23 + 'Nonresidential Equipment - Gas'!D23 + 'Nonres Energy Solutions - Gas'!D23 + 'Comm New Construction - Gas'!D23</f>
        <v>0</v>
      </c>
      <c r="E23" s="29">
        <f>'Residential Equipment - Gas'!E23 + 'Res Assessment - Kits - Gas'!E23 + 'Nonresidential Equipment - Gas'!E23 + 'Nonres Energy Solutions - Gas'!E23 + 'Comm New Construction - Gas'!E23</f>
        <v>0</v>
      </c>
      <c r="F23" s="29">
        <f>'Residential Equipment - Gas'!F23 + 'Res Assessment - Kits - Gas'!F23 + 'Nonresidential Equipment - Gas'!F23 + 'Nonres Energy Solutions - Gas'!F23 + 'Comm New Construction - Gas'!F23</f>
        <v>202277.93</v>
      </c>
      <c r="G23" s="29">
        <f>'Residential Equipment - Gas'!G23 + 'Res Assessment - Kits - Gas'!G23 + 'Nonresidential Equipment - Gas'!G23 + 'Nonres Energy Solutions - Gas'!G23 + 'Comm New Construction - Gas'!G23</f>
        <v>520064.22000000003</v>
      </c>
      <c r="H23" s="29">
        <f>'Residential Equipment - Gas'!H23 + 'Res Assessment - Kits - Gas'!H23 + 'Nonresidential Equipment - Gas'!H23 + 'Nonres Energy Solutions - Gas'!H23 + 'Comm New Construction - Gas'!H23</f>
        <v>583454.81999999995</v>
      </c>
      <c r="I23" s="29">
        <f>'Residential Equipment - Gas'!I23 + 'Res Assessment - Kits - Gas'!I23 + 'Nonresidential Equipment - Gas'!I23 + 'Nonres Energy Solutions - Gas'!I23 + 'Comm New Construction - Gas'!I23</f>
        <v>226685.28</v>
      </c>
      <c r="J23" s="29">
        <f>'Residential Equipment - Gas'!J23 + 'Res Assessment - Kits - Gas'!J23 + 'Nonresidential Equipment - Gas'!J23 + 'Nonres Energy Solutions - Gas'!J23 + 'Comm New Construction - Gas'!J23</f>
        <v>54175.661250000012</v>
      </c>
    </row>
    <row r="24" spans="1:11" s="6" customFormat="1" ht="13.15" x14ac:dyDescent="0.4">
      <c r="A24" s="36">
        <v>4</v>
      </c>
      <c r="B24" s="67">
        <f>'Residential Equipment - Gas'!B24 + 'Res Assessment - Kits - Gas'!B24 + 'Nonresidential Equipment - Gas'!B24 + 'Nonres Energy Solutions - Gas'!B24 + 'Comm New Construction - Gas'!B24</f>
        <v>141089.37633273314</v>
      </c>
      <c r="C24" s="67">
        <f>'Residential Equipment - Gas'!C24 + 'Res Assessment - Kits - Gas'!C24 + 'Nonresidential Equipment - Gas'!C24 + 'Nonres Energy Solutions - Gas'!C24 + 'Comm New Construction - Gas'!C24</f>
        <v>2024.4334371421292</v>
      </c>
      <c r="D24" s="29">
        <f>'Residential Equipment - Gas'!D24 + 'Res Assessment - Kits - Gas'!D24 + 'Nonresidential Equipment - Gas'!D24 + 'Nonres Energy Solutions - Gas'!D24 + 'Comm New Construction - Gas'!D24</f>
        <v>0</v>
      </c>
      <c r="E24" s="29">
        <f>'Residential Equipment - Gas'!E24 + 'Res Assessment - Kits - Gas'!E24 + 'Nonresidential Equipment - Gas'!E24 + 'Nonres Energy Solutions - Gas'!E24 + 'Comm New Construction - Gas'!E24</f>
        <v>0</v>
      </c>
      <c r="F24" s="29">
        <f>'Residential Equipment - Gas'!F24 + 'Res Assessment - Kits - Gas'!F24 + 'Nonresidential Equipment - Gas'!F24 + 'Nonres Energy Solutions - Gas'!F24 + 'Comm New Construction - Gas'!F24</f>
        <v>205008.68</v>
      </c>
      <c r="G24" s="29">
        <f>'Residential Equipment - Gas'!G24 + 'Res Assessment - Kits - Gas'!G24 + 'Nonresidential Equipment - Gas'!G24 + 'Nonres Energy Solutions - Gas'!G24 + 'Comm New Construction - Gas'!G24</f>
        <v>551883.26</v>
      </c>
      <c r="H24" s="29">
        <f>'Residential Equipment - Gas'!H24 + 'Res Assessment - Kits - Gas'!H24 + 'Nonresidential Equipment - Gas'!H24 + 'Nonres Energy Solutions - Gas'!H24 + 'Comm New Construction - Gas'!H24</f>
        <v>611447.07999999996</v>
      </c>
      <c r="I24" s="29">
        <f>'Residential Equipment - Gas'!I24 + 'Res Assessment - Kits - Gas'!I24 + 'Nonresidential Equipment - Gas'!I24 + 'Nonres Energy Solutions - Gas'!I24 + 'Comm New Construction - Gas'!I24</f>
        <v>226685.28</v>
      </c>
      <c r="J24" s="29">
        <f>'Residential Equipment - Gas'!J24 + 'Res Assessment - Kits - Gas'!J24 + 'Nonresidential Equipment - Gas'!J24 + 'Nonres Energy Solutions - Gas'!J24 + 'Comm New Construction - Gas'!J24</f>
        <v>56766.895499999999</v>
      </c>
      <c r="K24" s="39"/>
    </row>
    <row r="25" spans="1:11" s="6" customFormat="1" ht="13.15" x14ac:dyDescent="0.4">
      <c r="A25" s="36">
        <v>5</v>
      </c>
      <c r="B25" s="67">
        <f>'Residential Equipment - Gas'!B25 + 'Res Assessment - Kits - Gas'!B25 + 'Nonresidential Equipment - Gas'!B25 + 'Nonres Energy Solutions - Gas'!B25 + 'Comm New Construction - Gas'!B25</f>
        <v>141089.37633273314</v>
      </c>
      <c r="C25" s="67">
        <f>'Residential Equipment - Gas'!C25 + 'Res Assessment - Kits - Gas'!C25 + 'Nonresidential Equipment - Gas'!C25 + 'Nonres Energy Solutions - Gas'!C25 + 'Comm New Construction - Gas'!C25</f>
        <v>2024.4334371421292</v>
      </c>
      <c r="D25" s="29">
        <f>'Residential Equipment - Gas'!D25 + 'Res Assessment - Kits - Gas'!D25 + 'Nonresidential Equipment - Gas'!D25 + 'Nonres Energy Solutions - Gas'!D25 + 'Comm New Construction - Gas'!D25</f>
        <v>0</v>
      </c>
      <c r="E25" s="29">
        <f>'Residential Equipment - Gas'!E25 + 'Res Assessment - Kits - Gas'!E25 + 'Nonresidential Equipment - Gas'!E25 + 'Nonres Energy Solutions - Gas'!E25 + 'Comm New Construction - Gas'!E25</f>
        <v>0</v>
      </c>
      <c r="F25" s="29">
        <f>'Residential Equipment - Gas'!F25 + 'Res Assessment - Kits - Gas'!F25 + 'Nonresidential Equipment - Gas'!F25 + 'Nonres Energy Solutions - Gas'!F25 + 'Comm New Construction - Gas'!F25</f>
        <v>207776.28999999998</v>
      </c>
      <c r="G25" s="29">
        <f>'Residential Equipment - Gas'!G25 + 'Res Assessment - Kits - Gas'!G25 + 'Nonresidential Equipment - Gas'!G25 + 'Nonres Energy Solutions - Gas'!G25 + 'Comm New Construction - Gas'!G25</f>
        <v>574268.66</v>
      </c>
      <c r="H25" s="29">
        <f>'Residential Equipment - Gas'!H25 + 'Res Assessment - Kits - Gas'!H25 + 'Nonresidential Equipment - Gas'!H25 + 'Nonres Energy Solutions - Gas'!H25 + 'Comm New Construction - Gas'!H25</f>
        <v>637036.36999999988</v>
      </c>
      <c r="I25" s="29">
        <f>'Residential Equipment - Gas'!I25 + 'Res Assessment - Kits - Gas'!I25 + 'Nonresidential Equipment - Gas'!I25 + 'Nonres Energy Solutions - Gas'!I25 + 'Comm New Construction - Gas'!I25</f>
        <v>226685.28</v>
      </c>
      <c r="J25" s="29">
        <f>'Residential Equipment - Gas'!J25 + 'Res Assessment - Kits - Gas'!J25 + 'Nonresidential Equipment - Gas'!J25 + 'Nonres Energy Solutions - Gas'!J25 + 'Comm New Construction - Gas'!J25</f>
        <v>58653.371250000004</v>
      </c>
      <c r="K25" s="39"/>
    </row>
    <row r="26" spans="1:11" s="6" customFormat="1" ht="13.15" x14ac:dyDescent="0.4">
      <c r="A26" s="36">
        <v>6</v>
      </c>
      <c r="B26" s="67">
        <f>'Residential Equipment - Gas'!B26 + 'Res Assessment - Kits - Gas'!B26 + 'Nonresidential Equipment - Gas'!B26 + 'Nonres Energy Solutions - Gas'!B26 + 'Comm New Construction - Gas'!B26</f>
        <v>129615.0879127329</v>
      </c>
      <c r="C26" s="67">
        <f>'Residential Equipment - Gas'!C26 + 'Res Assessment - Kits - Gas'!C26 + 'Nonresidential Equipment - Gas'!C26 + 'Nonres Energy Solutions - Gas'!C26 + 'Comm New Construction - Gas'!C26</f>
        <v>1834.9190871421306</v>
      </c>
      <c r="D26" s="29">
        <f>'Residential Equipment - Gas'!D26 + 'Res Assessment - Kits - Gas'!D26 + 'Nonresidential Equipment - Gas'!D26 + 'Nonres Energy Solutions - Gas'!D26 + 'Comm New Construction - Gas'!D26</f>
        <v>0</v>
      </c>
      <c r="E26" s="29">
        <f>'Residential Equipment - Gas'!E26 + 'Res Assessment - Kits - Gas'!E26 + 'Nonresidential Equipment - Gas'!E26 + 'Nonres Energy Solutions - Gas'!E26 + 'Comm New Construction - Gas'!E26</f>
        <v>0</v>
      </c>
      <c r="F26" s="29">
        <f>'Residential Equipment - Gas'!F26 + 'Res Assessment - Kits - Gas'!F26 + 'Nonresidential Equipment - Gas'!F26 + 'Nonres Energy Solutions - Gas'!F26 + 'Comm New Construction - Gas'!F26</f>
        <v>190868.02000000002</v>
      </c>
      <c r="G26" s="29">
        <f>'Residential Equipment - Gas'!G26 + 'Res Assessment - Kits - Gas'!G26 + 'Nonresidential Equipment - Gas'!G26 + 'Nonres Energy Solutions - Gas'!G26 + 'Comm New Construction - Gas'!G26</f>
        <v>525993.67999999993</v>
      </c>
      <c r="H26" s="29">
        <f>'Residential Equipment - Gas'!H26 + 'Res Assessment - Kits - Gas'!H26 + 'Nonresidential Equipment - Gas'!H26 + 'Nonres Energy Solutions - Gas'!H26 + 'Comm New Construction - Gas'!H26</f>
        <v>615458.85999999987</v>
      </c>
      <c r="I26" s="29">
        <f>'Residential Equipment - Gas'!I26 + 'Res Assessment - Kits - Gas'!I26 + 'Nonresidential Equipment - Gas'!I26 + 'Nonres Energy Solutions - Gas'!I26 + 'Comm New Construction - Gas'!I26</f>
        <v>226685.28</v>
      </c>
      <c r="J26" s="29">
        <f>'Residential Equipment - Gas'!J26 + 'Res Assessment - Kits - Gas'!J26 + 'Nonresidential Equipment - Gas'!J26 + 'Nonres Energy Solutions - Gas'!J26 + 'Comm New Construction - Gas'!J26</f>
        <v>53764.627500000002</v>
      </c>
      <c r="K26" s="39"/>
    </row>
    <row r="27" spans="1:11" s="6" customFormat="1" ht="13.15" x14ac:dyDescent="0.4">
      <c r="A27" s="36">
        <v>7</v>
      </c>
      <c r="B27" s="67">
        <f>'Residential Equipment - Gas'!B27 + 'Res Assessment - Kits - Gas'!B27 + 'Nonresidential Equipment - Gas'!B27 + 'Nonres Energy Solutions - Gas'!B27 + 'Comm New Construction - Gas'!B27</f>
        <v>129615.0879127329</v>
      </c>
      <c r="C27" s="67">
        <f>'Residential Equipment - Gas'!C27 + 'Res Assessment - Kits - Gas'!C27 + 'Nonresidential Equipment - Gas'!C27 + 'Nonres Energy Solutions - Gas'!C27 + 'Comm New Construction - Gas'!C27</f>
        <v>1834.9190871421306</v>
      </c>
      <c r="D27" s="29">
        <f>'Residential Equipment - Gas'!D27 + 'Res Assessment - Kits - Gas'!D27 + 'Nonresidential Equipment - Gas'!D27 + 'Nonres Energy Solutions - Gas'!D27 + 'Comm New Construction - Gas'!D27</f>
        <v>0</v>
      </c>
      <c r="E27" s="29">
        <f>'Residential Equipment - Gas'!E27 + 'Res Assessment - Kits - Gas'!E27 + 'Nonresidential Equipment - Gas'!E27 + 'Nonres Energy Solutions - Gas'!E27 + 'Comm New Construction - Gas'!E27</f>
        <v>0</v>
      </c>
      <c r="F27" s="29">
        <f>'Residential Equipment - Gas'!F27 + 'Res Assessment - Kits - Gas'!F27 + 'Nonresidential Equipment - Gas'!F27 + 'Nonres Energy Solutions - Gas'!F27 + 'Comm New Construction - Gas'!F27</f>
        <v>193444.73</v>
      </c>
      <c r="G27" s="29">
        <f>'Residential Equipment - Gas'!G27 + 'Res Assessment - Kits - Gas'!G27 + 'Nonresidential Equipment - Gas'!G27 + 'Nonres Energy Solutions - Gas'!G27 + 'Comm New Construction - Gas'!G27</f>
        <v>539658.25</v>
      </c>
      <c r="H27" s="29">
        <f>'Residential Equipment - Gas'!H27 + 'Res Assessment - Kits - Gas'!H27 + 'Nonresidential Equipment - Gas'!H27 + 'Nonres Energy Solutions - Gas'!H27 + 'Comm New Construction - Gas'!H27</f>
        <v>637554.26</v>
      </c>
      <c r="I27" s="29">
        <f>'Residential Equipment - Gas'!I27 + 'Res Assessment - Kits - Gas'!I27 + 'Nonresidential Equipment - Gas'!I27 + 'Nonres Energy Solutions - Gas'!I27 + 'Comm New Construction - Gas'!I27</f>
        <v>226685.28</v>
      </c>
      <c r="J27" s="29">
        <f>'Residential Equipment - Gas'!J27 + 'Res Assessment - Kits - Gas'!J27 + 'Nonresidential Equipment - Gas'!J27 + 'Nonres Energy Solutions - Gas'!J27 + 'Comm New Construction - Gas'!J27</f>
        <v>54982.7235</v>
      </c>
      <c r="K27" s="39"/>
    </row>
    <row r="28" spans="1:11" s="6" customFormat="1" ht="13.15" x14ac:dyDescent="0.4">
      <c r="A28" s="36">
        <v>8</v>
      </c>
      <c r="B28" s="67">
        <f>'Residential Equipment - Gas'!B28 + 'Res Assessment - Kits - Gas'!B28 + 'Nonresidential Equipment - Gas'!B28 + 'Nonres Energy Solutions - Gas'!B28 + 'Comm New Construction - Gas'!B28</f>
        <v>129615.0879127329</v>
      </c>
      <c r="C28" s="67">
        <f>'Residential Equipment - Gas'!C28 + 'Res Assessment - Kits - Gas'!C28 + 'Nonresidential Equipment - Gas'!C28 + 'Nonres Energy Solutions - Gas'!C28 + 'Comm New Construction - Gas'!C28</f>
        <v>1834.9190871421306</v>
      </c>
      <c r="D28" s="29">
        <f>'Residential Equipment - Gas'!D28 + 'Res Assessment - Kits - Gas'!D28 + 'Nonresidential Equipment - Gas'!D28 + 'Nonres Energy Solutions - Gas'!D28 + 'Comm New Construction - Gas'!D28</f>
        <v>0</v>
      </c>
      <c r="E28" s="29">
        <f>'Residential Equipment - Gas'!E28 + 'Res Assessment - Kits - Gas'!E28 + 'Nonresidential Equipment - Gas'!E28 + 'Nonres Energy Solutions - Gas'!E28 + 'Comm New Construction - Gas'!E28</f>
        <v>0</v>
      </c>
      <c r="F28" s="29">
        <f>'Residential Equipment - Gas'!F28 + 'Res Assessment - Kits - Gas'!F28 + 'Nonresidential Equipment - Gas'!F28 + 'Nonres Energy Solutions - Gas'!F28 + 'Comm New Construction - Gas'!F28</f>
        <v>196056.25</v>
      </c>
      <c r="G28" s="29">
        <f>'Residential Equipment - Gas'!G28 + 'Res Assessment - Kits - Gas'!G28 + 'Nonresidential Equipment - Gas'!G28 + 'Nonres Energy Solutions - Gas'!G28 + 'Comm New Construction - Gas'!G28</f>
        <v>560282.50999999989</v>
      </c>
      <c r="H28" s="29">
        <f>'Residential Equipment - Gas'!H28 + 'Res Assessment - Kits - Gas'!H28 + 'Nonresidential Equipment - Gas'!H28 + 'Nonres Energy Solutions - Gas'!H28 + 'Comm New Construction - Gas'!H28</f>
        <v>638103.25</v>
      </c>
      <c r="I28" s="29">
        <f>'Residential Equipment - Gas'!I28 + 'Res Assessment - Kits - Gas'!I28 + 'Nonresidential Equipment - Gas'!I28 + 'Nonres Energy Solutions - Gas'!I28 + 'Comm New Construction - Gas'!I28</f>
        <v>226685.28</v>
      </c>
      <c r="J28" s="29">
        <f>'Residential Equipment - Gas'!J28 + 'Res Assessment - Kits - Gas'!J28 + 'Nonresidential Equipment - Gas'!J28 + 'Nonres Energy Solutions - Gas'!J28 + 'Comm New Construction - Gas'!J28</f>
        <v>56725.406999999992</v>
      </c>
      <c r="K28" s="39"/>
    </row>
    <row r="29" spans="1:11" s="6" customFormat="1" ht="13.15" x14ac:dyDescent="0.4">
      <c r="A29" s="36">
        <v>9</v>
      </c>
      <c r="B29" s="67">
        <f>'Residential Equipment - Gas'!B29 + 'Res Assessment - Kits - Gas'!B29 + 'Nonresidential Equipment - Gas'!B29 + 'Nonres Energy Solutions - Gas'!B29 + 'Comm New Construction - Gas'!B29</f>
        <v>129615.0879127329</v>
      </c>
      <c r="C29" s="67">
        <f>'Residential Equipment - Gas'!C29 + 'Res Assessment - Kits - Gas'!C29 + 'Nonresidential Equipment - Gas'!C29 + 'Nonres Energy Solutions - Gas'!C29 + 'Comm New Construction - Gas'!C29</f>
        <v>1834.9190871421306</v>
      </c>
      <c r="D29" s="29">
        <f>'Residential Equipment - Gas'!D29 + 'Res Assessment - Kits - Gas'!D29 + 'Nonresidential Equipment - Gas'!D29 + 'Nonres Energy Solutions - Gas'!D29 + 'Comm New Construction - Gas'!D29</f>
        <v>0</v>
      </c>
      <c r="E29" s="29">
        <f>'Residential Equipment - Gas'!E29 + 'Res Assessment - Kits - Gas'!E29 + 'Nonresidential Equipment - Gas'!E29 + 'Nonres Energy Solutions - Gas'!E29 + 'Comm New Construction - Gas'!E29</f>
        <v>0</v>
      </c>
      <c r="F29" s="29">
        <f>'Residential Equipment - Gas'!F29 + 'Res Assessment - Kits - Gas'!F29 + 'Nonresidential Equipment - Gas'!F29 + 'Nonres Energy Solutions - Gas'!F29 + 'Comm New Construction - Gas'!F29</f>
        <v>198702.99</v>
      </c>
      <c r="G29" s="29">
        <f>'Residential Equipment - Gas'!G29 + 'Res Assessment - Kits - Gas'!G29 + 'Nonresidential Equipment - Gas'!G29 + 'Nonres Energy Solutions - Gas'!G29 + 'Comm New Construction - Gas'!G29</f>
        <v>595917.41999999993</v>
      </c>
      <c r="H29" s="29">
        <f>'Residential Equipment - Gas'!H29 + 'Res Assessment - Kits - Gas'!H29 + 'Nonresidential Equipment - Gas'!H29 + 'Nonres Energy Solutions - Gas'!H29 + 'Comm New Construction - Gas'!H29</f>
        <v>653449.44000000006</v>
      </c>
      <c r="I29" s="29">
        <f>'Residential Equipment - Gas'!I29 + 'Res Assessment - Kits - Gas'!I29 + 'Nonresidential Equipment - Gas'!I29 + 'Nonres Energy Solutions - Gas'!I29 + 'Comm New Construction - Gas'!I29</f>
        <v>226685.28</v>
      </c>
      <c r="J29" s="29">
        <f>'Residential Equipment - Gas'!J29 + 'Res Assessment - Kits - Gas'!J29 + 'Nonresidential Equipment - Gas'!J29 + 'Nonres Energy Solutions - Gas'!J29 + 'Comm New Construction - Gas'!J29</f>
        <v>59596.530749999984</v>
      </c>
      <c r="K29" s="39"/>
    </row>
    <row r="30" spans="1:11" s="6" customFormat="1" ht="13.15" x14ac:dyDescent="0.4">
      <c r="A30" s="36">
        <v>10</v>
      </c>
      <c r="B30" s="67">
        <f>'Residential Equipment - Gas'!B30 + 'Res Assessment - Kits - Gas'!B30 + 'Nonresidential Equipment - Gas'!B30 + 'Nonres Energy Solutions - Gas'!B30 + 'Comm New Construction - Gas'!B30</f>
        <v>111418.78232000586</v>
      </c>
      <c r="C30" s="67">
        <f>'Residential Equipment - Gas'!C30 + 'Res Assessment - Kits - Gas'!C30 + 'Nonresidential Equipment - Gas'!C30 + 'Nonres Energy Solutions - Gas'!C30 + 'Comm New Construction - Gas'!C30</f>
        <v>1787.7760099999398</v>
      </c>
      <c r="D30" s="29">
        <f>'Residential Equipment - Gas'!D30 + 'Res Assessment - Kits - Gas'!D30 + 'Nonresidential Equipment - Gas'!D30 + 'Nonres Energy Solutions - Gas'!D30 + 'Comm New Construction - Gas'!D30</f>
        <v>0</v>
      </c>
      <c r="E30" s="29">
        <f>'Residential Equipment - Gas'!E30 + 'Res Assessment - Kits - Gas'!E30 + 'Nonresidential Equipment - Gas'!E30 + 'Nonres Energy Solutions - Gas'!E30 + 'Comm New Construction - Gas'!E30</f>
        <v>0</v>
      </c>
      <c r="F30" s="29">
        <f>'Residential Equipment - Gas'!F30 + 'Res Assessment - Kits - Gas'!F30 + 'Nonresidential Equipment - Gas'!F30 + 'Nonres Energy Solutions - Gas'!F30 + 'Comm New Construction - Gas'!F30</f>
        <v>196211.46000000002</v>
      </c>
      <c r="G30" s="29">
        <f>'Residential Equipment - Gas'!G30 + 'Res Assessment - Kits - Gas'!G30 + 'Nonresidential Equipment - Gas'!G30 + 'Nonres Energy Solutions - Gas'!G30 + 'Comm New Construction - Gas'!G30</f>
        <v>546565.54</v>
      </c>
      <c r="H30" s="29">
        <f>'Residential Equipment - Gas'!H30 + 'Res Assessment - Kits - Gas'!H30 + 'Nonresidential Equipment - Gas'!H30 + 'Nonres Energy Solutions - Gas'!H30 + 'Comm New Construction - Gas'!H30</f>
        <v>583315.43000000005</v>
      </c>
      <c r="I30" s="29">
        <f>'Residential Equipment - Gas'!I30 + 'Res Assessment - Kits - Gas'!I30 + 'Nonresidential Equipment - Gas'!I30 + 'Nonres Energy Solutions - Gas'!I30 + 'Comm New Construction - Gas'!I30</f>
        <v>0</v>
      </c>
      <c r="J30" s="29">
        <f>'Residential Equipment - Gas'!J30 + 'Res Assessment - Kits - Gas'!J30 + 'Nonresidential Equipment - Gas'!J30 + 'Nonres Energy Solutions - Gas'!J30 + 'Comm New Construction - Gas'!J30</f>
        <v>55708.275000000001</v>
      </c>
      <c r="K30" s="39"/>
    </row>
    <row r="31" spans="1:11" s="6" customFormat="1" ht="13.15" x14ac:dyDescent="0.4">
      <c r="A31" s="36">
        <v>11</v>
      </c>
      <c r="B31" s="67">
        <f>'Residential Equipment - Gas'!B31 + 'Res Assessment - Kits - Gas'!B31 + 'Nonresidential Equipment - Gas'!B31 + 'Nonres Energy Solutions - Gas'!B31 + 'Comm New Construction - Gas'!B31</f>
        <v>114917.75718000588</v>
      </c>
      <c r="C31" s="67">
        <f>'Residential Equipment - Gas'!C31 + 'Res Assessment - Kits - Gas'!C31 + 'Nonresidential Equipment - Gas'!C31 + 'Nonres Energy Solutions - Gas'!C31 + 'Comm New Construction - Gas'!C31</f>
        <v>1805.5372099999397</v>
      </c>
      <c r="D31" s="29">
        <f>'Residential Equipment - Gas'!D31 + 'Res Assessment - Kits - Gas'!D31 + 'Nonresidential Equipment - Gas'!D31 + 'Nonres Energy Solutions - Gas'!D31 + 'Comm New Construction - Gas'!D31</f>
        <v>0</v>
      </c>
      <c r="E31" s="29">
        <f>'Residential Equipment - Gas'!E31 + 'Res Assessment - Kits - Gas'!E31 + 'Nonresidential Equipment - Gas'!E31 + 'Nonres Energy Solutions - Gas'!E31 + 'Comm New Construction - Gas'!E31</f>
        <v>0</v>
      </c>
      <c r="F31" s="29">
        <f>'Residential Equipment - Gas'!F31 + 'Res Assessment - Kits - Gas'!F31 + 'Nonresidential Equipment - Gas'!F31 + 'Nonres Energy Solutions - Gas'!F31 + 'Comm New Construction - Gas'!F31</f>
        <v>200835.96</v>
      </c>
      <c r="G31" s="29">
        <f>'Residential Equipment - Gas'!G31 + 'Res Assessment - Kits - Gas'!G31 + 'Nonresidential Equipment - Gas'!G31 + 'Nonres Energy Solutions - Gas'!G31 + 'Comm New Construction - Gas'!G31</f>
        <v>583618.07999999996</v>
      </c>
      <c r="H31" s="29">
        <f>'Residential Equipment - Gas'!H31 + 'Res Assessment - Kits - Gas'!H31 + 'Nonresidential Equipment - Gas'!H31 + 'Nonres Energy Solutions - Gas'!H31 + 'Comm New Construction - Gas'!H31</f>
        <v>634979.62</v>
      </c>
      <c r="I31" s="29">
        <f>'Residential Equipment - Gas'!I31 + 'Res Assessment - Kits - Gas'!I31 + 'Nonresidential Equipment - Gas'!I31 + 'Nonres Energy Solutions - Gas'!I31 + 'Comm New Construction - Gas'!I31</f>
        <v>0</v>
      </c>
      <c r="J31" s="29">
        <f>'Residential Equipment - Gas'!J31 + 'Res Assessment - Kits - Gas'!J31 + 'Nonresidential Equipment - Gas'!J31 + 'Nonres Energy Solutions - Gas'!J31 + 'Comm New Construction - Gas'!J31</f>
        <v>58834.053</v>
      </c>
      <c r="K31" s="39"/>
    </row>
    <row r="32" spans="1:11" s="6" customFormat="1" ht="13.15" x14ac:dyDescent="0.4">
      <c r="A32" s="36">
        <v>12</v>
      </c>
      <c r="B32" s="67">
        <f>'Residential Equipment - Gas'!B32 + 'Res Assessment - Kits - Gas'!B32 + 'Nonresidential Equipment - Gas'!B32 + 'Nonres Energy Solutions - Gas'!B32 + 'Comm New Construction - Gas'!B32</f>
        <v>114917.75718000588</v>
      </c>
      <c r="C32" s="67">
        <f>'Residential Equipment - Gas'!C32 + 'Res Assessment - Kits - Gas'!C32 + 'Nonresidential Equipment - Gas'!C32 + 'Nonres Energy Solutions - Gas'!C32 + 'Comm New Construction - Gas'!C32</f>
        <v>1805.5372099999397</v>
      </c>
      <c r="D32" s="29">
        <f>'Residential Equipment - Gas'!D32 + 'Res Assessment - Kits - Gas'!D32 + 'Nonresidential Equipment - Gas'!D32 + 'Nonres Energy Solutions - Gas'!D32 + 'Comm New Construction - Gas'!D32</f>
        <v>0</v>
      </c>
      <c r="E32" s="29">
        <f>'Residential Equipment - Gas'!E32 + 'Res Assessment - Kits - Gas'!E32 + 'Nonresidential Equipment - Gas'!E32 + 'Nonres Energy Solutions - Gas'!E32 + 'Comm New Construction - Gas'!E32</f>
        <v>0</v>
      </c>
      <c r="F32" s="29">
        <f>'Residential Equipment - Gas'!F32 + 'Res Assessment - Kits - Gas'!F32 + 'Nonresidential Equipment - Gas'!F32 + 'Nonres Energy Solutions - Gas'!F32 + 'Comm New Construction - Gas'!F32</f>
        <v>203547.22999999998</v>
      </c>
      <c r="G32" s="29">
        <f>'Residential Equipment - Gas'!G32 + 'Res Assessment - Kits - Gas'!G32 + 'Nonresidential Equipment - Gas'!G32 + 'Nonres Energy Solutions - Gas'!G32 + 'Comm New Construction - Gas'!G32</f>
        <v>597130.22</v>
      </c>
      <c r="H32" s="29">
        <f>'Residential Equipment - Gas'!H32 + 'Res Assessment - Kits - Gas'!H32 + 'Nonresidential Equipment - Gas'!H32 + 'Nonres Energy Solutions - Gas'!H32 + 'Comm New Construction - Gas'!H32</f>
        <v>668760.24999999988</v>
      </c>
      <c r="I32" s="29">
        <f>'Residential Equipment - Gas'!I32 + 'Res Assessment - Kits - Gas'!I32 + 'Nonresidential Equipment - Gas'!I32 + 'Nonres Energy Solutions - Gas'!I32 + 'Comm New Construction - Gas'!I32</f>
        <v>0</v>
      </c>
      <c r="J32" s="29">
        <f>'Residential Equipment - Gas'!J32 + 'Res Assessment - Kits - Gas'!J32 + 'Nonresidential Equipment - Gas'!J32 + 'Nonres Energy Solutions - Gas'!J32 + 'Comm New Construction - Gas'!J32</f>
        <v>60050.808750000004</v>
      </c>
      <c r="K32" s="39"/>
    </row>
    <row r="33" spans="1:11" s="6" customFormat="1" ht="13.15" x14ac:dyDescent="0.4">
      <c r="A33" s="36">
        <v>13</v>
      </c>
      <c r="B33" s="67">
        <f>'Residential Equipment - Gas'!B33 + 'Res Assessment - Kits - Gas'!B33 + 'Nonresidential Equipment - Gas'!B33 + 'Nonres Energy Solutions - Gas'!B33 + 'Comm New Construction - Gas'!B33</f>
        <v>114917.75718000588</v>
      </c>
      <c r="C33" s="67">
        <f>'Residential Equipment - Gas'!C33 + 'Res Assessment - Kits - Gas'!C33 + 'Nonresidential Equipment - Gas'!C33 + 'Nonres Energy Solutions - Gas'!C33 + 'Comm New Construction - Gas'!C33</f>
        <v>1805.5372099999397</v>
      </c>
      <c r="D33" s="29">
        <f>'Residential Equipment - Gas'!D33 + 'Res Assessment - Kits - Gas'!D33 + 'Nonresidential Equipment - Gas'!D33 + 'Nonres Energy Solutions - Gas'!D33 + 'Comm New Construction - Gas'!D33</f>
        <v>0</v>
      </c>
      <c r="E33" s="29">
        <f>'Residential Equipment - Gas'!E33 + 'Res Assessment - Kits - Gas'!E33 + 'Nonresidential Equipment - Gas'!E33 + 'Nonres Energy Solutions - Gas'!E33 + 'Comm New Construction - Gas'!E33</f>
        <v>0</v>
      </c>
      <c r="F33" s="29">
        <f>'Residential Equipment - Gas'!F33 + 'Res Assessment - Kits - Gas'!F33 + 'Nonresidential Equipment - Gas'!F33 + 'Nonres Energy Solutions - Gas'!F33 + 'Comm New Construction - Gas'!F33</f>
        <v>206295.13</v>
      </c>
      <c r="G33" s="29">
        <f>'Residential Equipment - Gas'!G33 + 'Res Assessment - Kits - Gas'!G33 + 'Nonresidential Equipment - Gas'!G33 + 'Nonres Energy Solutions - Gas'!G33 + 'Comm New Construction - Gas'!G33</f>
        <v>629625.27</v>
      </c>
      <c r="H33" s="29">
        <f>'Residential Equipment - Gas'!H33 + 'Res Assessment - Kits - Gas'!H33 + 'Nonresidential Equipment - Gas'!H33 + 'Nonres Energy Solutions - Gas'!H33 + 'Comm New Construction - Gas'!H33</f>
        <v>690283.82</v>
      </c>
      <c r="I33" s="29">
        <f>'Residential Equipment - Gas'!I33 + 'Res Assessment - Kits - Gas'!I33 + 'Nonresidential Equipment - Gas'!I33 + 'Nonres Energy Solutions - Gas'!I33 + 'Comm New Construction - Gas'!I33</f>
        <v>0</v>
      </c>
      <c r="J33" s="29">
        <f>'Residential Equipment - Gas'!J33 + 'Res Assessment - Kits - Gas'!J33 + 'Nonresidential Equipment - Gas'!J33 + 'Nonres Energy Solutions - Gas'!J33 + 'Comm New Construction - Gas'!J33</f>
        <v>62694.029999999992</v>
      </c>
      <c r="K33" s="39"/>
    </row>
    <row r="34" spans="1:11" s="6" customFormat="1" ht="13.15" x14ac:dyDescent="0.4">
      <c r="A34" s="36">
        <v>14</v>
      </c>
      <c r="B34" s="67">
        <f>'Residential Equipment - Gas'!B34 + 'Res Assessment - Kits - Gas'!B34 + 'Nonresidential Equipment - Gas'!B34 + 'Nonres Energy Solutions - Gas'!B34 + 'Comm New Construction - Gas'!B34</f>
        <v>114917.75718000588</v>
      </c>
      <c r="C34" s="67">
        <f>'Residential Equipment - Gas'!C34 + 'Res Assessment - Kits - Gas'!C34 + 'Nonresidential Equipment - Gas'!C34 + 'Nonres Energy Solutions - Gas'!C34 + 'Comm New Construction - Gas'!C34</f>
        <v>1805.5372099999397</v>
      </c>
      <c r="D34" s="29">
        <f>'Residential Equipment - Gas'!D34 + 'Res Assessment - Kits - Gas'!D34 + 'Nonresidential Equipment - Gas'!D34 + 'Nonres Energy Solutions - Gas'!D34 + 'Comm New Construction - Gas'!D34</f>
        <v>0</v>
      </c>
      <c r="E34" s="29">
        <f>'Residential Equipment - Gas'!E34 + 'Res Assessment - Kits - Gas'!E34 + 'Nonresidential Equipment - Gas'!E34 + 'Nonres Energy Solutions - Gas'!E34 + 'Comm New Construction - Gas'!E34</f>
        <v>0</v>
      </c>
      <c r="F34" s="29">
        <f>'Residential Equipment - Gas'!F34 + 'Res Assessment - Kits - Gas'!F34 + 'Nonresidential Equipment - Gas'!F34 + 'Nonres Energy Solutions - Gas'!F34 + 'Comm New Construction - Gas'!F34</f>
        <v>209080.11999999997</v>
      </c>
      <c r="G34" s="29">
        <f>'Residential Equipment - Gas'!G34 + 'Res Assessment - Kits - Gas'!G34 + 'Nonresidential Equipment - Gas'!G34 + 'Nonres Energy Solutions - Gas'!G34 + 'Comm New Construction - Gas'!G34</f>
        <v>662708.69000000006</v>
      </c>
      <c r="H34" s="29">
        <f>'Residential Equipment - Gas'!H34 + 'Res Assessment - Kits - Gas'!H34 + 'Nonresidential Equipment - Gas'!H34 + 'Nonres Energy Solutions - Gas'!H34 + 'Comm New Construction - Gas'!H34</f>
        <v>705395.96</v>
      </c>
      <c r="I34" s="29">
        <f>'Residential Equipment - Gas'!I34 + 'Res Assessment - Kits - Gas'!I34 + 'Nonresidential Equipment - Gas'!I34 + 'Nonres Energy Solutions - Gas'!I34 + 'Comm New Construction - Gas'!I34</f>
        <v>0</v>
      </c>
      <c r="J34" s="29">
        <f>'Residential Equipment - Gas'!J34 + 'Res Assessment - Kits - Gas'!J34 + 'Nonresidential Equipment - Gas'!J34 + 'Nonres Energy Solutions - Gas'!J34 + 'Comm New Construction - Gas'!J34</f>
        <v>65384.16075000001</v>
      </c>
      <c r="K34" s="39"/>
    </row>
    <row r="35" spans="1:11" s="6" customFormat="1" ht="13.15" x14ac:dyDescent="0.4">
      <c r="A35" s="36">
        <v>15</v>
      </c>
      <c r="B35" s="67">
        <f>'Residential Equipment - Gas'!B35 + 'Res Assessment - Kits - Gas'!B35 + 'Nonresidential Equipment - Gas'!B35 + 'Nonres Energy Solutions - Gas'!B35 + 'Comm New Construction - Gas'!B35</f>
        <v>114917.75718000588</v>
      </c>
      <c r="C35" s="67">
        <f>'Residential Equipment - Gas'!C35 + 'Res Assessment - Kits - Gas'!C35 + 'Nonresidential Equipment - Gas'!C35 + 'Nonres Energy Solutions - Gas'!C35 + 'Comm New Construction - Gas'!C35</f>
        <v>1805.5372099999397</v>
      </c>
      <c r="D35" s="29">
        <f>'Residential Equipment - Gas'!D35 + 'Res Assessment - Kits - Gas'!D35 + 'Nonresidential Equipment - Gas'!D35 + 'Nonres Energy Solutions - Gas'!D35 + 'Comm New Construction - Gas'!D35</f>
        <v>0</v>
      </c>
      <c r="E35" s="29">
        <f>'Residential Equipment - Gas'!E35 + 'Res Assessment - Kits - Gas'!E35 + 'Nonresidential Equipment - Gas'!E35 + 'Nonres Energy Solutions - Gas'!E35 + 'Comm New Construction - Gas'!E35</f>
        <v>0</v>
      </c>
      <c r="F35" s="29">
        <f>'Residential Equipment - Gas'!F35 + 'Res Assessment - Kits - Gas'!F35 + 'Nonresidential Equipment - Gas'!F35 + 'Nonres Energy Solutions - Gas'!F35 + 'Comm New Construction - Gas'!F35</f>
        <v>211902.66999999998</v>
      </c>
      <c r="G35" s="29">
        <f>'Residential Equipment - Gas'!G35 + 'Res Assessment - Kits - Gas'!G35 + 'Nonresidential Equipment - Gas'!G35 + 'Nonres Energy Solutions - Gas'!G35 + 'Comm New Construction - Gas'!G35</f>
        <v>686493.05999999994</v>
      </c>
      <c r="H35" s="29">
        <f>'Residential Equipment - Gas'!H35 + 'Res Assessment - Kits - Gas'!H35 + 'Nonresidential Equipment - Gas'!H35 + 'Nonres Energy Solutions - Gas'!H35 + 'Comm New Construction - Gas'!H35</f>
        <v>739514.98</v>
      </c>
      <c r="I35" s="29">
        <f>'Residential Equipment - Gas'!I35 + 'Res Assessment - Kits - Gas'!I35 + 'Nonresidential Equipment - Gas'!I35 + 'Nonres Energy Solutions - Gas'!I35 + 'Comm New Construction - Gas'!I35</f>
        <v>0</v>
      </c>
      <c r="J35" s="29">
        <f>'Residential Equipment - Gas'!J35 + 'Res Assessment - Kits - Gas'!J35 + 'Nonresidential Equipment - Gas'!J35 + 'Nonres Energy Solutions - Gas'!J35 + 'Comm New Construction - Gas'!J35</f>
        <v>67379.67975000001</v>
      </c>
      <c r="K35" s="39"/>
    </row>
    <row r="36" spans="1:11" s="6" customFormat="1" ht="13.15" x14ac:dyDescent="0.4">
      <c r="A36" s="36">
        <v>16</v>
      </c>
      <c r="B36" s="67">
        <f>'Residential Equipment - Gas'!B36 + 'Res Assessment - Kits - Gas'!B36 + 'Nonresidential Equipment - Gas'!B36 + 'Nonres Energy Solutions - Gas'!B36 + 'Comm New Construction - Gas'!B36</f>
        <v>108755.44558000588</v>
      </c>
      <c r="C36" s="67">
        <f>'Residential Equipment - Gas'!C36 + 'Res Assessment - Kits - Gas'!C36 + 'Nonresidential Equipment - Gas'!C36 + 'Nonres Energy Solutions - Gas'!C36 + 'Comm New Construction - Gas'!C36</f>
        <v>1744.3157699999397</v>
      </c>
      <c r="D36" s="29">
        <f>'Residential Equipment - Gas'!D36 + 'Res Assessment - Kits - Gas'!D36 + 'Nonresidential Equipment - Gas'!D36 + 'Nonres Energy Solutions - Gas'!D36 + 'Comm New Construction - Gas'!D36</f>
        <v>0</v>
      </c>
      <c r="E36" s="29">
        <f>'Residential Equipment - Gas'!E36 + 'Res Assessment - Kits - Gas'!E36 + 'Nonresidential Equipment - Gas'!E36 + 'Nonres Energy Solutions - Gas'!E36 + 'Comm New Construction - Gas'!E36</f>
        <v>0</v>
      </c>
      <c r="F36" s="29">
        <f>'Residential Equipment - Gas'!F36 + 'Res Assessment - Kits - Gas'!F36 + 'Nonresidential Equipment - Gas'!F36 + 'Nonres Energy Solutions - Gas'!F36 + 'Comm New Construction - Gas'!F36</f>
        <v>207481.25999999995</v>
      </c>
      <c r="G36" s="29">
        <f>'Residential Equipment - Gas'!G36 + 'Res Assessment - Kits - Gas'!G36 + 'Nonresidential Equipment - Gas'!G36 + 'Nonres Energy Solutions - Gas'!G36 + 'Comm New Construction - Gas'!G36</f>
        <v>691263.37</v>
      </c>
      <c r="H36" s="29">
        <f>'Residential Equipment - Gas'!H36 + 'Res Assessment - Kits - Gas'!H36 + 'Nonresidential Equipment - Gas'!H36 + 'Nonres Energy Solutions - Gas'!H36 + 'Comm New Construction - Gas'!H36</f>
        <v>733356.4</v>
      </c>
      <c r="I36" s="29">
        <f>'Residential Equipment - Gas'!I36 + 'Res Assessment - Kits - Gas'!I36 + 'Nonresidential Equipment - Gas'!I36 + 'Nonres Energy Solutions - Gas'!I36 + 'Comm New Construction - Gas'!I36</f>
        <v>0</v>
      </c>
      <c r="J36" s="29">
        <f>'Residential Equipment - Gas'!J36 + 'Res Assessment - Kits - Gas'!J36 + 'Nonresidential Equipment - Gas'!J36 + 'Nonres Energy Solutions - Gas'!J36 + 'Comm New Construction - Gas'!J36</f>
        <v>67405.847249999992</v>
      </c>
      <c r="K36" s="39"/>
    </row>
    <row r="37" spans="1:11" s="6" customFormat="1" ht="13.15" x14ac:dyDescent="0.4">
      <c r="A37" s="36">
        <v>17</v>
      </c>
      <c r="B37" s="67">
        <f>'Residential Equipment - Gas'!B37 + 'Res Assessment - Kits - Gas'!B37 + 'Nonresidential Equipment - Gas'!B37 + 'Nonres Energy Solutions - Gas'!B37 + 'Comm New Construction - Gas'!B37</f>
        <v>108755.44558000588</v>
      </c>
      <c r="C37" s="67">
        <f>'Residential Equipment - Gas'!C37 + 'Res Assessment - Kits - Gas'!C37 + 'Nonresidential Equipment - Gas'!C37 + 'Nonres Energy Solutions - Gas'!C37 + 'Comm New Construction - Gas'!C37</f>
        <v>1744.3157699999397</v>
      </c>
      <c r="D37" s="29">
        <f>'Residential Equipment - Gas'!D37 + 'Res Assessment - Kits - Gas'!D37 + 'Nonresidential Equipment - Gas'!D37 + 'Nonres Energy Solutions - Gas'!D37 + 'Comm New Construction - Gas'!D37</f>
        <v>0</v>
      </c>
      <c r="E37" s="29">
        <f>'Residential Equipment - Gas'!E37 + 'Res Assessment - Kits - Gas'!E37 + 'Nonresidential Equipment - Gas'!E37 + 'Nonres Energy Solutions - Gas'!E37 + 'Comm New Construction - Gas'!E37</f>
        <v>0</v>
      </c>
      <c r="F37" s="29">
        <f>'Residential Equipment - Gas'!F37 + 'Res Assessment - Kits - Gas'!F37 + 'Nonresidential Equipment - Gas'!F37 + 'Nonres Energy Solutions - Gas'!F37 + 'Comm New Construction - Gas'!F37</f>
        <v>210282.27</v>
      </c>
      <c r="G37" s="29">
        <f>'Residential Equipment - Gas'!G37 + 'Res Assessment - Kits - Gas'!G37 + 'Nonresidential Equipment - Gas'!G37 + 'Nonres Energy Solutions - Gas'!G37 + 'Comm New Construction - Gas'!G37</f>
        <v>719686.59</v>
      </c>
      <c r="H37" s="29">
        <f>'Residential Equipment - Gas'!H37 + 'Res Assessment - Kits - Gas'!H37 + 'Nonresidential Equipment - Gas'!H37 + 'Nonres Energy Solutions - Gas'!H37 + 'Comm New Construction - Gas'!H37</f>
        <v>757436.5199999999</v>
      </c>
      <c r="I37" s="29">
        <f>'Residential Equipment - Gas'!I37 + 'Res Assessment - Kits - Gas'!I37 + 'Nonresidential Equipment - Gas'!I37 + 'Nonres Energy Solutions - Gas'!I37 + 'Comm New Construction - Gas'!I37</f>
        <v>0</v>
      </c>
      <c r="J37" s="29">
        <f>'Residential Equipment - Gas'!J37 + 'Res Assessment - Kits - Gas'!J37 + 'Nonresidential Equipment - Gas'!J37 + 'Nonres Energy Solutions - Gas'!J37 + 'Comm New Construction - Gas'!J37</f>
        <v>69747.664499999999</v>
      </c>
      <c r="K37" s="39"/>
    </row>
    <row r="38" spans="1:11" s="6" customFormat="1" ht="13.15" x14ac:dyDescent="0.4">
      <c r="A38" s="36">
        <v>18</v>
      </c>
      <c r="B38" s="67">
        <f>'Residential Equipment - Gas'!B38 + 'Res Assessment - Kits - Gas'!B38 + 'Nonresidential Equipment - Gas'!B38 + 'Nonres Energy Solutions - Gas'!B38 + 'Comm New Construction - Gas'!B38</f>
        <v>108755.44558000588</v>
      </c>
      <c r="C38" s="67">
        <f>'Residential Equipment - Gas'!C38 + 'Res Assessment - Kits - Gas'!C38 + 'Nonresidential Equipment - Gas'!C38 + 'Nonres Energy Solutions - Gas'!C38 + 'Comm New Construction - Gas'!C38</f>
        <v>1744.3157699999397</v>
      </c>
      <c r="D38" s="29">
        <f>'Residential Equipment - Gas'!D38 + 'Res Assessment - Kits - Gas'!D38 + 'Nonresidential Equipment - Gas'!D38 + 'Nonres Energy Solutions - Gas'!D38 + 'Comm New Construction - Gas'!D38</f>
        <v>0</v>
      </c>
      <c r="E38" s="29">
        <f>'Residential Equipment - Gas'!E38 + 'Res Assessment - Kits - Gas'!E38 + 'Nonresidential Equipment - Gas'!E38 + 'Nonres Energy Solutions - Gas'!E38 + 'Comm New Construction - Gas'!E38</f>
        <v>0</v>
      </c>
      <c r="F38" s="29">
        <f>'Residential Equipment - Gas'!F38 + 'Res Assessment - Kits - Gas'!F38 + 'Nonresidential Equipment - Gas'!F38 + 'Nonres Energy Solutions - Gas'!F38 + 'Comm New Construction - Gas'!F38</f>
        <v>213121.08</v>
      </c>
      <c r="G38" s="29">
        <f>'Residential Equipment - Gas'!G38 + 'Res Assessment - Kits - Gas'!G38 + 'Nonresidential Equipment - Gas'!G38 + 'Nonres Energy Solutions - Gas'!G38 + 'Comm New Construction - Gas'!G38</f>
        <v>735879.54999999993</v>
      </c>
      <c r="H38" s="29">
        <f>'Residential Equipment - Gas'!H38 + 'Res Assessment - Kits - Gas'!H38 + 'Nonresidential Equipment - Gas'!H38 + 'Nonres Energy Solutions - Gas'!H38 + 'Comm New Construction - Gas'!H38</f>
        <v>800510.94</v>
      </c>
      <c r="I38" s="29">
        <f>'Residential Equipment - Gas'!I38 + 'Res Assessment - Kits - Gas'!I38 + 'Nonresidential Equipment - Gas'!I38 + 'Nonres Energy Solutions - Gas'!I38 + 'Comm New Construction - Gas'!I38</f>
        <v>0</v>
      </c>
      <c r="J38" s="29">
        <f>'Residential Equipment - Gas'!J38 + 'Res Assessment - Kits - Gas'!J38 + 'Nonresidential Equipment - Gas'!J38 + 'Nonres Energy Solutions - Gas'!J38 + 'Comm New Construction - Gas'!J38</f>
        <v>71175.047250000018</v>
      </c>
      <c r="K38" s="39"/>
    </row>
    <row r="39" spans="1:11" s="6" customFormat="1" ht="13.15" x14ac:dyDescent="0.4">
      <c r="A39" s="36">
        <v>19</v>
      </c>
      <c r="B39" s="67">
        <f>'Residential Equipment - Gas'!B39 + 'Res Assessment - Kits - Gas'!B39 + 'Nonresidential Equipment - Gas'!B39 + 'Nonres Energy Solutions - Gas'!B39 + 'Comm New Construction - Gas'!B39</f>
        <v>108755.44558000588</v>
      </c>
      <c r="C39" s="67">
        <f>'Residential Equipment - Gas'!C39 + 'Res Assessment - Kits - Gas'!C39 + 'Nonresidential Equipment - Gas'!C39 + 'Nonres Energy Solutions - Gas'!C39 + 'Comm New Construction - Gas'!C39</f>
        <v>1744.3157699999397</v>
      </c>
      <c r="D39" s="29">
        <f>'Residential Equipment - Gas'!D39 + 'Res Assessment - Kits - Gas'!D39 + 'Nonresidential Equipment - Gas'!D39 + 'Nonres Energy Solutions - Gas'!D39 + 'Comm New Construction - Gas'!D39</f>
        <v>0</v>
      </c>
      <c r="E39" s="29">
        <f>'Residential Equipment - Gas'!E39 + 'Res Assessment - Kits - Gas'!E39 + 'Nonresidential Equipment - Gas'!E39 + 'Nonres Energy Solutions - Gas'!E39 + 'Comm New Construction - Gas'!E39</f>
        <v>0</v>
      </c>
      <c r="F39" s="29">
        <f>'Residential Equipment - Gas'!F39 + 'Res Assessment - Kits - Gas'!F39 + 'Nonresidential Equipment - Gas'!F39 + 'Nonres Energy Solutions - Gas'!F39 + 'Comm New Construction - Gas'!F39</f>
        <v>215998.22000000003</v>
      </c>
      <c r="G39" s="29">
        <f>'Residential Equipment - Gas'!G39 + 'Res Assessment - Kits - Gas'!G39 + 'Nonresidential Equipment - Gas'!G39 + 'Nonres Energy Solutions - Gas'!G39 + 'Comm New Construction - Gas'!G39</f>
        <v>752436.83</v>
      </c>
      <c r="H39" s="29">
        <f>'Residential Equipment - Gas'!H39 + 'Res Assessment - Kits - Gas'!H39 + 'Nonresidential Equipment - Gas'!H39 + 'Nonres Energy Solutions - Gas'!H39 + 'Comm New Construction - Gas'!H39</f>
        <v>830572.88</v>
      </c>
      <c r="I39" s="29">
        <f>'Residential Equipment - Gas'!I39 + 'Res Assessment - Kits - Gas'!I39 + 'Nonresidential Equipment - Gas'!I39 + 'Nonres Energy Solutions - Gas'!I39 + 'Comm New Construction - Gas'!I39</f>
        <v>0</v>
      </c>
      <c r="J39" s="29">
        <f>'Residential Equipment - Gas'!J39 + 'Res Assessment - Kits - Gas'!J39 + 'Nonresidential Equipment - Gas'!J39 + 'Nonres Energy Solutions - Gas'!J39 + 'Comm New Construction - Gas'!J39</f>
        <v>72632.628750000003</v>
      </c>
      <c r="K39" s="39"/>
    </row>
    <row r="40" spans="1:11" s="6" customFormat="1" ht="13.15" x14ac:dyDescent="0.4">
      <c r="A40" s="36">
        <v>20</v>
      </c>
      <c r="B40" s="67">
        <f>'Residential Equipment - Gas'!B40 + 'Res Assessment - Kits - Gas'!B40 + 'Nonresidential Equipment - Gas'!B40 + 'Nonres Energy Solutions - Gas'!B40 + 'Comm New Construction - Gas'!B40</f>
        <v>108755.44558000588</v>
      </c>
      <c r="C40" s="67">
        <f>'Residential Equipment - Gas'!C40 + 'Res Assessment - Kits - Gas'!C40 + 'Nonresidential Equipment - Gas'!C40 + 'Nonres Energy Solutions - Gas'!C40 + 'Comm New Construction - Gas'!C40</f>
        <v>1744.3157699999397</v>
      </c>
      <c r="D40" s="29">
        <f>'Residential Equipment - Gas'!D40 + 'Res Assessment - Kits - Gas'!D40 + 'Nonresidential Equipment - Gas'!D40 + 'Nonres Energy Solutions - Gas'!D40 + 'Comm New Construction - Gas'!D40</f>
        <v>0</v>
      </c>
      <c r="E40" s="29">
        <f>'Residential Equipment - Gas'!E40 + 'Res Assessment - Kits - Gas'!E40 + 'Nonresidential Equipment - Gas'!E40 + 'Nonres Energy Solutions - Gas'!E40 + 'Comm New Construction - Gas'!E40</f>
        <v>0</v>
      </c>
      <c r="F40" s="29">
        <f>'Residential Equipment - Gas'!F40 + 'Res Assessment - Kits - Gas'!F40 + 'Nonresidential Equipment - Gas'!F40 + 'Nonres Energy Solutions - Gas'!F40 + 'Comm New Construction - Gas'!F40</f>
        <v>218914.18</v>
      </c>
      <c r="G40" s="29">
        <f>'Residential Equipment - Gas'!G40 + 'Res Assessment - Kits - Gas'!G40 + 'Nonresidential Equipment - Gas'!G40 + 'Nonres Energy Solutions - Gas'!G40 + 'Comm New Construction - Gas'!G40</f>
        <v>769366.65</v>
      </c>
      <c r="H40" s="29">
        <f>'Residential Equipment - Gas'!H40 + 'Res Assessment - Kits - Gas'!H40 + 'Nonresidential Equipment - Gas'!H40 + 'Nonres Energy Solutions - Gas'!H40 + 'Comm New Construction - Gas'!H40</f>
        <v>848429.13</v>
      </c>
      <c r="I40" s="29">
        <f>'Residential Equipment - Gas'!I40 + 'Res Assessment - Kits - Gas'!I40 + 'Nonresidential Equipment - Gas'!I40 + 'Nonres Energy Solutions - Gas'!I40 + 'Comm New Construction - Gas'!I40</f>
        <v>0</v>
      </c>
      <c r="J40" s="29">
        <f>'Residential Equipment - Gas'!J40 + 'Res Assessment - Kits - Gas'!J40 + 'Nonresidential Equipment - Gas'!J40 + 'Nonres Energy Solutions - Gas'!J40 + 'Comm New Construction - Gas'!J40</f>
        <v>74121.062249999988</v>
      </c>
      <c r="K40" s="39"/>
    </row>
    <row r="41" spans="1:11" s="6" customFormat="1" ht="13.15" x14ac:dyDescent="0.4">
      <c r="A41" s="36">
        <v>21</v>
      </c>
      <c r="B41" s="67">
        <f>'Residential Equipment - Gas'!B41 + 'Res Assessment - Kits - Gas'!B41 + 'Nonresidential Equipment - Gas'!B41 + 'Nonres Energy Solutions - Gas'!B41 + 'Comm New Construction - Gas'!B41</f>
        <v>7675.9442700000009</v>
      </c>
      <c r="C41" s="67">
        <f>'Residential Equipment - Gas'!C41 + 'Res Assessment - Kits - Gas'!C41 + 'Nonresidential Equipment - Gas'!C41 + 'Nonres Energy Solutions - Gas'!C41 + 'Comm New Construction - Gas'!C41</f>
        <v>100.04187</v>
      </c>
      <c r="D41" s="29">
        <f>'Residential Equipment - Gas'!D41 + 'Res Assessment - Kits - Gas'!D41 + 'Nonresidential Equipment - Gas'!D41 + 'Nonres Energy Solutions - Gas'!D41 + 'Comm New Construction - Gas'!D41</f>
        <v>0</v>
      </c>
      <c r="E41" s="29">
        <f>'Residential Equipment - Gas'!E41 + 'Res Assessment - Kits - Gas'!E41 + 'Nonresidential Equipment - Gas'!E41 + 'Nonres Energy Solutions - Gas'!E41 + 'Comm New Construction - Gas'!E41</f>
        <v>0</v>
      </c>
      <c r="F41" s="29">
        <f>'Residential Equipment - Gas'!F41 + 'Res Assessment - Kits - Gas'!F41 + 'Nonresidential Equipment - Gas'!F41 + 'Nonres Energy Solutions - Gas'!F41 + 'Comm New Construction - Gas'!F41</f>
        <v>12724.9</v>
      </c>
      <c r="G41" s="29">
        <f>'Residential Equipment - Gas'!G41 + 'Res Assessment - Kits - Gas'!G41 + 'Nonresidential Equipment - Gas'!G41 + 'Nonres Energy Solutions - Gas'!G41 + 'Comm New Construction - Gas'!G41</f>
        <v>54644.21</v>
      </c>
      <c r="H41" s="29">
        <f>'Residential Equipment - Gas'!H41 + 'Res Assessment - Kits - Gas'!H41 + 'Nonresidential Equipment - Gas'!H41 + 'Nonres Energy Solutions - Gas'!H41 + 'Comm New Construction - Gas'!H41</f>
        <v>58514.75</v>
      </c>
      <c r="I41" s="29">
        <f>'Residential Equipment - Gas'!I41 + 'Res Assessment - Kits - Gas'!I41 + 'Nonresidential Equipment - Gas'!I41 + 'Nonres Energy Solutions - Gas'!I41 + 'Comm New Construction - Gas'!I41</f>
        <v>0</v>
      </c>
      <c r="J41" s="29">
        <f>'Residential Equipment - Gas'!J41 + 'Res Assessment - Kits - Gas'!J41 + 'Nonresidential Equipment - Gas'!J41 + 'Nonres Energy Solutions - Gas'!J41 + 'Comm New Construction - Gas'!J41</f>
        <v>5052.6832499999991</v>
      </c>
      <c r="K41" s="39"/>
    </row>
    <row r="42" spans="1:11" s="6" customFormat="1" ht="13.15" x14ac:dyDescent="0.4">
      <c r="A42" s="36">
        <v>22</v>
      </c>
      <c r="B42" s="67">
        <f>'Residential Equipment - Gas'!B42 + 'Res Assessment - Kits - Gas'!B42 + 'Nonresidential Equipment - Gas'!B42 + 'Nonres Energy Solutions - Gas'!B42 + 'Comm New Construction - Gas'!B42</f>
        <v>7675.9442700000009</v>
      </c>
      <c r="C42" s="67">
        <f>'Residential Equipment - Gas'!C42 + 'Res Assessment - Kits - Gas'!C42 + 'Nonresidential Equipment - Gas'!C42 + 'Nonres Energy Solutions - Gas'!C42 + 'Comm New Construction - Gas'!C42</f>
        <v>100.04187</v>
      </c>
      <c r="D42" s="29">
        <f>'Residential Equipment - Gas'!D42 + 'Res Assessment - Kits - Gas'!D42 + 'Nonresidential Equipment - Gas'!D42 + 'Nonres Energy Solutions - Gas'!D42 + 'Comm New Construction - Gas'!D42</f>
        <v>0</v>
      </c>
      <c r="E42" s="29">
        <f>'Residential Equipment - Gas'!E42 + 'Res Assessment - Kits - Gas'!E42 + 'Nonresidential Equipment - Gas'!E42 + 'Nonres Energy Solutions - Gas'!E42 + 'Comm New Construction - Gas'!E42</f>
        <v>0</v>
      </c>
      <c r="F42" s="29">
        <f>'Residential Equipment - Gas'!F42 + 'Res Assessment - Kits - Gas'!F42 + 'Nonresidential Equipment - Gas'!F42 + 'Nonres Energy Solutions - Gas'!F42 + 'Comm New Construction - Gas'!F42</f>
        <v>12896.68</v>
      </c>
      <c r="G42" s="29">
        <f>'Residential Equipment - Gas'!G42 + 'Res Assessment - Kits - Gas'!G42 + 'Nonresidential Equipment - Gas'!G42 + 'Nonres Energy Solutions - Gas'!G42 + 'Comm New Construction - Gas'!G42</f>
        <v>55873.7</v>
      </c>
      <c r="H42" s="29">
        <f>'Residential Equipment - Gas'!H42 + 'Res Assessment - Kits - Gas'!H42 + 'Nonresidential Equipment - Gas'!H42 + 'Nonres Energy Solutions - Gas'!H42 + 'Comm New Construction - Gas'!H42</f>
        <v>59784.47</v>
      </c>
      <c r="I42" s="29">
        <f>'Residential Equipment - Gas'!I42 + 'Res Assessment - Kits - Gas'!I42 + 'Nonresidential Equipment - Gas'!I42 + 'Nonres Energy Solutions - Gas'!I42 + 'Comm New Construction - Gas'!I42</f>
        <v>0</v>
      </c>
      <c r="J42" s="29">
        <f>'Residential Equipment - Gas'!J42 + 'Res Assessment - Kits - Gas'!J42 + 'Nonresidential Equipment - Gas'!J42 + 'Nonres Energy Solutions - Gas'!J42 + 'Comm New Construction - Gas'!J42</f>
        <v>5157.7785000000003</v>
      </c>
      <c r="K42" s="39"/>
    </row>
    <row r="43" spans="1:11" s="6" customFormat="1" ht="13.15" x14ac:dyDescent="0.4">
      <c r="A43" s="36">
        <v>23</v>
      </c>
      <c r="B43" s="67">
        <f>'Residential Equipment - Gas'!B43 + 'Res Assessment - Kits - Gas'!B43 + 'Nonresidential Equipment - Gas'!B43 + 'Nonres Energy Solutions - Gas'!B43 + 'Comm New Construction - Gas'!B43</f>
        <v>7675.9442700000009</v>
      </c>
      <c r="C43" s="67">
        <f>'Residential Equipment - Gas'!C43 + 'Res Assessment - Kits - Gas'!C43 + 'Nonresidential Equipment - Gas'!C43 + 'Nonres Energy Solutions - Gas'!C43 + 'Comm New Construction - Gas'!C43</f>
        <v>100.04187</v>
      </c>
      <c r="D43" s="29">
        <f>'Residential Equipment - Gas'!D43 + 'Res Assessment - Kits - Gas'!D43 + 'Nonresidential Equipment - Gas'!D43 + 'Nonres Energy Solutions - Gas'!D43 + 'Comm New Construction - Gas'!D43</f>
        <v>0</v>
      </c>
      <c r="E43" s="29">
        <f>'Residential Equipment - Gas'!E43 + 'Res Assessment - Kits - Gas'!E43 + 'Nonresidential Equipment - Gas'!E43 + 'Nonres Energy Solutions - Gas'!E43 + 'Comm New Construction - Gas'!E43</f>
        <v>0</v>
      </c>
      <c r="F43" s="29">
        <f>'Residential Equipment - Gas'!F43 + 'Res Assessment - Kits - Gas'!F43 + 'Nonresidential Equipment - Gas'!F43 + 'Nonres Energy Solutions - Gas'!F43 + 'Comm New Construction - Gas'!F43</f>
        <v>13070.789999999999</v>
      </c>
      <c r="G43" s="29">
        <f>'Residential Equipment - Gas'!G43 + 'Res Assessment - Kits - Gas'!G43 + 'Nonresidential Equipment - Gas'!G43 + 'Nonres Energy Solutions - Gas'!G43 + 'Comm New Construction - Gas'!G43</f>
        <v>57130.869999999995</v>
      </c>
      <c r="H43" s="29">
        <f>'Residential Equipment - Gas'!H43 + 'Res Assessment - Kits - Gas'!H43 + 'Nonresidential Equipment - Gas'!H43 + 'Nonres Energy Solutions - Gas'!H43 + 'Comm New Construction - Gas'!H43</f>
        <v>61082.05</v>
      </c>
      <c r="I43" s="29">
        <f>'Residential Equipment - Gas'!I43 + 'Res Assessment - Kits - Gas'!I43 + 'Nonresidential Equipment - Gas'!I43 + 'Nonres Energy Solutions - Gas'!I43 + 'Comm New Construction - Gas'!I43</f>
        <v>0</v>
      </c>
      <c r="J43" s="29">
        <f>'Residential Equipment - Gas'!J43 + 'Res Assessment - Kits - Gas'!J43 + 'Nonresidential Equipment - Gas'!J43 + 'Nonres Energy Solutions - Gas'!J43 + 'Comm New Construction - Gas'!J43</f>
        <v>5265.1244999999999</v>
      </c>
      <c r="K43" s="39"/>
    </row>
    <row r="44" spans="1:11" s="6" customFormat="1" ht="13.15" x14ac:dyDescent="0.4">
      <c r="A44" s="36">
        <v>24</v>
      </c>
      <c r="B44" s="67">
        <f>'Residential Equipment - Gas'!B44 + 'Res Assessment - Kits - Gas'!B44 + 'Nonresidential Equipment - Gas'!B44 + 'Nonres Energy Solutions - Gas'!B44 + 'Comm New Construction - Gas'!B44</f>
        <v>7675.9442700000009</v>
      </c>
      <c r="C44" s="67">
        <f>'Residential Equipment - Gas'!C44 + 'Res Assessment - Kits - Gas'!C44 + 'Nonresidential Equipment - Gas'!C44 + 'Nonres Energy Solutions - Gas'!C44 + 'Comm New Construction - Gas'!C44</f>
        <v>100.04187</v>
      </c>
      <c r="D44" s="29">
        <f>'Residential Equipment - Gas'!D44 + 'Res Assessment - Kits - Gas'!D44 + 'Nonresidential Equipment - Gas'!D44 + 'Nonres Energy Solutions - Gas'!D44 + 'Comm New Construction - Gas'!D44</f>
        <v>0</v>
      </c>
      <c r="E44" s="29">
        <f>'Residential Equipment - Gas'!E44 + 'Res Assessment - Kits - Gas'!E44 + 'Nonresidential Equipment - Gas'!E44 + 'Nonres Energy Solutions - Gas'!E44 + 'Comm New Construction - Gas'!E44</f>
        <v>0</v>
      </c>
      <c r="F44" s="29">
        <f>'Residential Equipment - Gas'!F44 + 'Res Assessment - Kits - Gas'!F44 + 'Nonresidential Equipment - Gas'!F44 + 'Nonres Energy Solutions - Gas'!F44 + 'Comm New Construction - Gas'!F44</f>
        <v>13247.25</v>
      </c>
      <c r="G44" s="29">
        <f>'Residential Equipment - Gas'!G44 + 'Res Assessment - Kits - Gas'!G44 + 'Nonresidential Equipment - Gas'!G44 + 'Nonres Energy Solutions - Gas'!G44 + 'Comm New Construction - Gas'!G44</f>
        <v>58416.31</v>
      </c>
      <c r="H44" s="29">
        <f>'Residential Equipment - Gas'!H44 + 'Res Assessment - Kits - Gas'!H44 + 'Nonresidential Equipment - Gas'!H44 + 'Nonres Energy Solutions - Gas'!H44 + 'Comm New Construction - Gas'!H44</f>
        <v>62408.11</v>
      </c>
      <c r="I44" s="29">
        <f>'Residential Equipment - Gas'!I44 + 'Res Assessment - Kits - Gas'!I44 + 'Nonresidential Equipment - Gas'!I44 + 'Nonres Energy Solutions - Gas'!I44 + 'Comm New Construction - Gas'!I44</f>
        <v>0</v>
      </c>
      <c r="J44" s="29">
        <f>'Residential Equipment - Gas'!J44 + 'Res Assessment - Kits - Gas'!J44 + 'Nonresidential Equipment - Gas'!J44 + 'Nonres Energy Solutions - Gas'!J44 + 'Comm New Construction - Gas'!J44</f>
        <v>5374.7669999999998</v>
      </c>
      <c r="K44" s="39"/>
    </row>
    <row r="45" spans="1:11" s="6" customFormat="1" ht="13.15" x14ac:dyDescent="0.4">
      <c r="A45" s="36">
        <v>25</v>
      </c>
      <c r="B45" s="67">
        <f>'Residential Equipment - Gas'!B45 + 'Res Assessment - Kits - Gas'!B45 + 'Nonresidential Equipment - Gas'!B45 + 'Nonres Energy Solutions - Gas'!B45 + 'Comm New Construction - Gas'!B45</f>
        <v>7675.9442700000009</v>
      </c>
      <c r="C45" s="67">
        <f>'Residential Equipment - Gas'!C45 + 'Res Assessment - Kits - Gas'!C45 + 'Nonresidential Equipment - Gas'!C45 + 'Nonres Energy Solutions - Gas'!C45 + 'Comm New Construction - Gas'!C45</f>
        <v>100.04187</v>
      </c>
      <c r="D45" s="29">
        <f>'Residential Equipment - Gas'!D45 + 'Res Assessment - Kits - Gas'!D45 + 'Nonresidential Equipment - Gas'!D45 + 'Nonres Energy Solutions - Gas'!D45 + 'Comm New Construction - Gas'!D45</f>
        <v>0</v>
      </c>
      <c r="E45" s="29">
        <f>'Residential Equipment - Gas'!E45 + 'Res Assessment - Kits - Gas'!E45 + 'Nonresidential Equipment - Gas'!E45 + 'Nonres Energy Solutions - Gas'!E45 + 'Comm New Construction - Gas'!E45</f>
        <v>0</v>
      </c>
      <c r="F45" s="29">
        <f>'Residential Equipment - Gas'!F45 + 'Res Assessment - Kits - Gas'!F45 + 'Nonresidential Equipment - Gas'!F45 + 'Nonres Energy Solutions - Gas'!F45 + 'Comm New Construction - Gas'!F45</f>
        <v>13426.08</v>
      </c>
      <c r="G45" s="29">
        <f>'Residential Equipment - Gas'!G45 + 'Res Assessment - Kits - Gas'!G45 + 'Nonresidential Equipment - Gas'!G45 + 'Nonres Energy Solutions - Gas'!G45 + 'Comm New Construction - Gas'!G45</f>
        <v>59730.68</v>
      </c>
      <c r="H45" s="29">
        <f>'Residential Equipment - Gas'!H45 + 'Res Assessment - Kits - Gas'!H45 + 'Nonresidential Equipment - Gas'!H45 + 'Nonres Energy Solutions - Gas'!H45 + 'Comm New Construction - Gas'!H45</f>
        <v>63763.289999999994</v>
      </c>
      <c r="I45" s="29">
        <f>'Residential Equipment - Gas'!I45 + 'Res Assessment - Kits - Gas'!I45 + 'Nonresidential Equipment - Gas'!I45 + 'Nonres Energy Solutions - Gas'!I45 + 'Comm New Construction - Gas'!I45</f>
        <v>0</v>
      </c>
      <c r="J45" s="29">
        <f>'Residential Equipment - Gas'!J45 + 'Res Assessment - Kits - Gas'!J45 + 'Nonresidential Equipment - Gas'!J45 + 'Nonres Energy Solutions - Gas'!J45 + 'Comm New Construction - Gas'!J45</f>
        <v>5486.7570000000005</v>
      </c>
      <c r="K45" s="39"/>
    </row>
    <row r="46" spans="1:11" s="6" customFormat="1" ht="13.15" x14ac:dyDescent="0.4">
      <c r="A46" s="36">
        <v>26</v>
      </c>
      <c r="B46" s="67">
        <f>'Residential Equipment - Gas'!B46 + 'Res Assessment - Kits - Gas'!B46 + 'Nonresidential Equipment - Gas'!B46 + 'Nonres Energy Solutions - Gas'!B46 + 'Comm New Construction - Gas'!B46</f>
        <v>0</v>
      </c>
      <c r="C46" s="67">
        <f>'Residential Equipment - Gas'!C46 + 'Res Assessment - Kits - Gas'!C46 + 'Nonresidential Equipment - Gas'!C46 + 'Nonres Energy Solutions - Gas'!C46 + 'Comm New Construction - Gas'!C46</f>
        <v>0</v>
      </c>
      <c r="D46" s="29">
        <f>'Residential Equipment - Gas'!D46 + 'Res Assessment - Kits - Gas'!D46 + 'Nonresidential Equipment - Gas'!D46 + 'Nonres Energy Solutions - Gas'!D46 + 'Comm New Construction - Gas'!D46</f>
        <v>0</v>
      </c>
      <c r="E46" s="29">
        <f>'Residential Equipment - Gas'!E46 + 'Res Assessment - Kits - Gas'!E46 + 'Nonresidential Equipment - Gas'!E46 + 'Nonres Energy Solutions - Gas'!E46 + 'Comm New Construction - Gas'!E46</f>
        <v>0</v>
      </c>
      <c r="F46" s="29">
        <f>'Residential Equipment - Gas'!F46 + 'Res Assessment - Kits - Gas'!F46 + 'Nonresidential Equipment - Gas'!F46 + 'Nonres Energy Solutions - Gas'!F46 + 'Comm New Construction - Gas'!F46</f>
        <v>0</v>
      </c>
      <c r="G46" s="29">
        <f>'Residential Equipment - Gas'!G46 + 'Res Assessment - Kits - Gas'!G46 + 'Nonresidential Equipment - Gas'!G46 + 'Nonres Energy Solutions - Gas'!G46 + 'Comm New Construction - Gas'!G46</f>
        <v>0</v>
      </c>
      <c r="H46" s="29">
        <f>'Residential Equipment - Gas'!H46 + 'Res Assessment - Kits - Gas'!H46 + 'Nonresidential Equipment - Gas'!H46 + 'Nonres Energy Solutions - Gas'!H46 + 'Comm New Construction - Gas'!H46</f>
        <v>0</v>
      </c>
      <c r="I46" s="29">
        <f>'Residential Equipment - Gas'!I46 + 'Res Assessment - Kits - Gas'!I46 + 'Nonresidential Equipment - Gas'!I46 + 'Nonres Energy Solutions - Gas'!I46 + 'Comm New Construction - Gas'!I46</f>
        <v>0</v>
      </c>
      <c r="J46" s="29">
        <f>'Residential Equipment - Gas'!J46 + 'Res Assessment - Kits - Gas'!J46 + 'Nonresidential Equipment - Gas'!J46 + 'Nonres Energy Solutions - Gas'!J46 + 'Comm New Construction - Gas'!J46</f>
        <v>0</v>
      </c>
      <c r="K46" s="39"/>
    </row>
    <row r="47" spans="1:11" s="6" customFormat="1" ht="13.15" x14ac:dyDescent="0.4">
      <c r="A47" s="36">
        <v>27</v>
      </c>
      <c r="B47" s="67">
        <f>'Residential Equipment - Gas'!B47 + 'Res Assessment - Kits - Gas'!B47 + 'Nonresidential Equipment - Gas'!B47 + 'Nonres Energy Solutions - Gas'!B47 + 'Comm New Construction - Gas'!B47</f>
        <v>0</v>
      </c>
      <c r="C47" s="67">
        <f>'Residential Equipment - Gas'!C47 + 'Res Assessment - Kits - Gas'!C47 + 'Nonresidential Equipment - Gas'!C47 + 'Nonres Energy Solutions - Gas'!C47 + 'Comm New Construction - Gas'!C47</f>
        <v>0</v>
      </c>
      <c r="D47" s="29">
        <f>'Residential Equipment - Gas'!D47 + 'Res Assessment - Kits - Gas'!D47 + 'Nonresidential Equipment - Gas'!D47 + 'Nonres Energy Solutions - Gas'!D47 + 'Comm New Construction - Gas'!D47</f>
        <v>0</v>
      </c>
      <c r="E47" s="29">
        <f>'Residential Equipment - Gas'!E47 + 'Res Assessment - Kits - Gas'!E47 + 'Nonresidential Equipment - Gas'!E47 + 'Nonres Energy Solutions - Gas'!E47 + 'Comm New Construction - Gas'!E47</f>
        <v>0</v>
      </c>
      <c r="F47" s="29">
        <f>'Residential Equipment - Gas'!F47 + 'Res Assessment - Kits - Gas'!F47 + 'Nonresidential Equipment - Gas'!F47 + 'Nonres Energy Solutions - Gas'!F47 + 'Comm New Construction - Gas'!F47</f>
        <v>0</v>
      </c>
      <c r="G47" s="29">
        <f>'Residential Equipment - Gas'!G47 + 'Res Assessment - Kits - Gas'!G47 + 'Nonresidential Equipment - Gas'!G47 + 'Nonres Energy Solutions - Gas'!G47 + 'Comm New Construction - Gas'!G47</f>
        <v>0</v>
      </c>
      <c r="H47" s="29">
        <f>'Residential Equipment - Gas'!H47 + 'Res Assessment - Kits - Gas'!H47 + 'Nonresidential Equipment - Gas'!H47 + 'Nonres Energy Solutions - Gas'!H47 + 'Comm New Construction - Gas'!H47</f>
        <v>0</v>
      </c>
      <c r="I47" s="29">
        <f>'Residential Equipment - Gas'!I47 + 'Res Assessment - Kits - Gas'!I47 + 'Nonresidential Equipment - Gas'!I47 + 'Nonres Energy Solutions - Gas'!I47 + 'Comm New Construction - Gas'!I47</f>
        <v>0</v>
      </c>
      <c r="J47" s="29">
        <f>'Residential Equipment - Gas'!J47 + 'Res Assessment - Kits - Gas'!J47 + 'Nonresidential Equipment - Gas'!J47 + 'Nonres Energy Solutions - Gas'!J47 + 'Comm New Construction - Gas'!J47</f>
        <v>0</v>
      </c>
      <c r="K47" s="39"/>
    </row>
    <row r="48" spans="1:11" s="6" customFormat="1" ht="13.15" x14ac:dyDescent="0.4">
      <c r="A48" s="36">
        <v>28</v>
      </c>
      <c r="B48" s="67">
        <f>'Residential Equipment - Gas'!B48 + 'Res Assessment - Kits - Gas'!B48 + 'Nonresidential Equipment - Gas'!B48 + 'Nonres Energy Solutions - Gas'!B48 + 'Comm New Construction - Gas'!B48</f>
        <v>0</v>
      </c>
      <c r="C48" s="67">
        <f>'Residential Equipment - Gas'!C48 + 'Res Assessment - Kits - Gas'!C48 + 'Nonresidential Equipment - Gas'!C48 + 'Nonres Energy Solutions - Gas'!C48 + 'Comm New Construction - Gas'!C48</f>
        <v>0</v>
      </c>
      <c r="D48" s="29">
        <f>'Residential Equipment - Gas'!D48 + 'Res Assessment - Kits - Gas'!D48 + 'Nonresidential Equipment - Gas'!D48 + 'Nonres Energy Solutions - Gas'!D48 + 'Comm New Construction - Gas'!D48</f>
        <v>0</v>
      </c>
      <c r="E48" s="29">
        <f>'Residential Equipment - Gas'!E48 + 'Res Assessment - Kits - Gas'!E48 + 'Nonresidential Equipment - Gas'!E48 + 'Nonres Energy Solutions - Gas'!E48 + 'Comm New Construction - Gas'!E48</f>
        <v>0</v>
      </c>
      <c r="F48" s="29">
        <f>'Residential Equipment - Gas'!F48 + 'Res Assessment - Kits - Gas'!F48 + 'Nonresidential Equipment - Gas'!F48 + 'Nonres Energy Solutions - Gas'!F48 + 'Comm New Construction - Gas'!F48</f>
        <v>0</v>
      </c>
      <c r="G48" s="29">
        <f>'Residential Equipment - Gas'!G48 + 'Res Assessment - Kits - Gas'!G48 + 'Nonresidential Equipment - Gas'!G48 + 'Nonres Energy Solutions - Gas'!G48 + 'Comm New Construction - Gas'!G48</f>
        <v>0</v>
      </c>
      <c r="H48" s="29">
        <f>'Residential Equipment - Gas'!H48 + 'Res Assessment - Kits - Gas'!H48 + 'Nonresidential Equipment - Gas'!H48 + 'Nonres Energy Solutions - Gas'!H48 + 'Comm New Construction - Gas'!H48</f>
        <v>0</v>
      </c>
      <c r="I48" s="29">
        <f>'Residential Equipment - Gas'!I48 + 'Res Assessment - Kits - Gas'!I48 + 'Nonresidential Equipment - Gas'!I48 + 'Nonres Energy Solutions - Gas'!I48 + 'Comm New Construction - Gas'!I48</f>
        <v>0</v>
      </c>
      <c r="J48" s="29">
        <f>'Residential Equipment - Gas'!J48 + 'Res Assessment - Kits - Gas'!J48 + 'Nonresidential Equipment - Gas'!J48 + 'Nonres Energy Solutions - Gas'!J48 + 'Comm New Construction - Gas'!J48</f>
        <v>0</v>
      </c>
      <c r="K48" s="39"/>
    </row>
    <row r="49" spans="1:11" s="6" customFormat="1" ht="13.15" x14ac:dyDescent="0.4">
      <c r="A49" s="36">
        <v>29</v>
      </c>
      <c r="B49" s="67">
        <f>'Residential Equipment - Gas'!B49 + 'Res Assessment - Kits - Gas'!B49 + 'Nonresidential Equipment - Gas'!B49 + 'Nonres Energy Solutions - Gas'!B49 + 'Comm New Construction - Gas'!B49</f>
        <v>0</v>
      </c>
      <c r="C49" s="67">
        <f>'Residential Equipment - Gas'!C49 + 'Res Assessment - Kits - Gas'!C49 + 'Nonresidential Equipment - Gas'!C49 + 'Nonres Energy Solutions - Gas'!C49 + 'Comm New Construction - Gas'!C49</f>
        <v>0</v>
      </c>
      <c r="D49" s="29">
        <f>'Residential Equipment - Gas'!D49 + 'Res Assessment - Kits - Gas'!D49 + 'Nonresidential Equipment - Gas'!D49 + 'Nonres Energy Solutions - Gas'!D49 + 'Comm New Construction - Gas'!D49</f>
        <v>0</v>
      </c>
      <c r="E49" s="29">
        <f>'Residential Equipment - Gas'!E49 + 'Res Assessment - Kits - Gas'!E49 + 'Nonresidential Equipment - Gas'!E49 + 'Nonres Energy Solutions - Gas'!E49 + 'Comm New Construction - Gas'!E49</f>
        <v>0</v>
      </c>
      <c r="F49" s="29">
        <f>'Residential Equipment - Gas'!F49 + 'Res Assessment - Kits - Gas'!F49 + 'Nonresidential Equipment - Gas'!F49 + 'Nonres Energy Solutions - Gas'!F49 + 'Comm New Construction - Gas'!F49</f>
        <v>0</v>
      </c>
      <c r="G49" s="29">
        <f>'Residential Equipment - Gas'!G49 + 'Res Assessment - Kits - Gas'!G49 + 'Nonresidential Equipment - Gas'!G49 + 'Nonres Energy Solutions - Gas'!G49 + 'Comm New Construction - Gas'!G49</f>
        <v>0</v>
      </c>
      <c r="H49" s="29">
        <f>'Residential Equipment - Gas'!H49 + 'Res Assessment - Kits - Gas'!H49 + 'Nonresidential Equipment - Gas'!H49 + 'Nonres Energy Solutions - Gas'!H49 + 'Comm New Construction - Gas'!H49</f>
        <v>0</v>
      </c>
      <c r="I49" s="29">
        <f>'Residential Equipment - Gas'!I49 + 'Res Assessment - Kits - Gas'!I49 + 'Nonresidential Equipment - Gas'!I49 + 'Nonres Energy Solutions - Gas'!I49 + 'Comm New Construction - Gas'!I49</f>
        <v>0</v>
      </c>
      <c r="J49" s="29">
        <f>'Residential Equipment - Gas'!J49 + 'Res Assessment - Kits - Gas'!J49 + 'Nonresidential Equipment - Gas'!J49 + 'Nonres Energy Solutions - Gas'!J49 + 'Comm New Construction - Gas'!J49</f>
        <v>0</v>
      </c>
      <c r="K49" s="39"/>
    </row>
    <row r="50" spans="1:11" s="6" customFormat="1" ht="13.15" x14ac:dyDescent="0.4">
      <c r="A50" s="40">
        <v>30</v>
      </c>
      <c r="B50" s="68">
        <f>'Residential Equipment - Gas'!B50 + 'Res Assessment - Kits - Gas'!B50 + 'Nonresidential Equipment - Gas'!B50 + 'Nonres Energy Solutions - Gas'!B50 + 'Comm New Construction - Gas'!B50</f>
        <v>0</v>
      </c>
      <c r="C50" s="68">
        <f>'Residential Equipment - Gas'!C50 + 'Res Assessment - Kits - Gas'!C50 + 'Nonresidential Equipment - Gas'!C50 + 'Nonres Energy Solutions - Gas'!C50 + 'Comm New Construction - Gas'!C50</f>
        <v>0</v>
      </c>
      <c r="D50" s="30">
        <f>'Residential Equipment - Gas'!D50 + 'Res Assessment - Kits - Gas'!D50 + 'Nonresidential Equipment - Gas'!D50 + 'Nonres Energy Solutions - Gas'!D50 + 'Comm New Construction - Gas'!D50</f>
        <v>0</v>
      </c>
      <c r="E50" s="30">
        <f>'Residential Equipment - Gas'!E50 + 'Res Assessment - Kits - Gas'!E50 + 'Nonresidential Equipment - Gas'!E50 + 'Nonres Energy Solutions - Gas'!E50 + 'Comm New Construction - Gas'!E50</f>
        <v>0</v>
      </c>
      <c r="F50" s="30">
        <f>'Residential Equipment - Gas'!F50 + 'Res Assessment - Kits - Gas'!F50 + 'Nonresidential Equipment - Gas'!F50 + 'Nonres Energy Solutions - Gas'!F50 + 'Comm New Construction - Gas'!F50</f>
        <v>0</v>
      </c>
      <c r="G50" s="30">
        <f>'Residential Equipment - Gas'!G50 + 'Res Assessment - Kits - Gas'!G50 + 'Nonresidential Equipment - Gas'!G50 + 'Nonres Energy Solutions - Gas'!G50 + 'Comm New Construction - Gas'!G50</f>
        <v>0</v>
      </c>
      <c r="H50" s="30">
        <f>'Residential Equipment - Gas'!H50 + 'Res Assessment - Kits - Gas'!H50 + 'Nonresidential Equipment - Gas'!H50 + 'Nonres Energy Solutions - Gas'!H50 + 'Comm New Construction - Gas'!H50</f>
        <v>0</v>
      </c>
      <c r="I50" s="30">
        <f>'Residential Equipment - Gas'!I50 + 'Res Assessment - Kits - Gas'!I50 + 'Nonresidential Equipment - Gas'!I50 + 'Nonres Energy Solutions - Gas'!I50 + 'Comm New Construction - Gas'!I50</f>
        <v>0</v>
      </c>
      <c r="J50" s="30">
        <f>'Residential Equipment - Gas'!J50 + 'Res Assessment - Kits - Gas'!J50 + 'Nonresidential Equipment - Gas'!J50 + 'Nonres Energy Solutions - Gas'!J50 + 'Comm New Construction - Gas'!J50</f>
        <v>0</v>
      </c>
      <c r="K50" s="39"/>
    </row>
    <row r="51" spans="1:11" s="6" customFormat="1" ht="13.15" x14ac:dyDescent="0.4">
      <c r="A51" s="38" t="s">
        <v>34</v>
      </c>
      <c r="B51" s="67">
        <f>'Residential Equipment - Gas'!B51 + 'Res Assessment - Kits - Gas'!B51 + 'Nonresidential Equipment - Gas'!B51 + 'Nonres Energy Solutions - Gas'!B51 + 'Comm New Construction - Gas'!B51</f>
        <v>1440406.1934241252</v>
      </c>
      <c r="C51" s="67">
        <f>'Residential Equipment - Gas'!C51 + 'Res Assessment - Kits - Gas'!C51 + 'Nonresidential Equipment - Gas'!C51 + 'Nonres Energy Solutions - Gas'!C51 + 'Comm New Construction - Gas'!C51</f>
        <v>21325.306416865158</v>
      </c>
      <c r="D51" s="29">
        <f>'Residential Equipment - Gas'!D51 + 'Res Assessment - Kits - Gas'!D51 + 'Nonresidential Equipment - Gas'!D51 + 'Nonres Energy Solutions - Gas'!D51 + 'Comm New Construction - Gas'!D51</f>
        <v>0</v>
      </c>
      <c r="E51" s="29">
        <f>'Residential Equipment - Gas'!E51 + 'Res Assessment - Kits - Gas'!E51 + 'Nonresidential Equipment - Gas'!E51 + 'Nonres Energy Solutions - Gas'!E51 + 'Comm New Construction - Gas'!E51</f>
        <v>0</v>
      </c>
      <c r="F51" s="29">
        <f>'Residential Equipment - Gas'!F51 + 'Res Assessment - Kits - Gas'!F51 + 'Nonresidential Equipment - Gas'!F51 + 'Nonres Energy Solutions - Gas'!F51 + 'Comm New Construction - Gas'!F51</f>
        <v>2286968.3752475372</v>
      </c>
      <c r="G51" s="29">
        <f>'Residential Equipment - Gas'!G51 + 'Res Assessment - Kits - Gas'!G51 + 'Nonresidential Equipment - Gas'!G51 + 'Nonres Energy Solutions - Gas'!G51 + 'Comm New Construction - Gas'!G51</f>
        <v>6567238.036238201</v>
      </c>
      <c r="H51" s="29">
        <f>'Residential Equipment - Gas'!H51 + 'Res Assessment - Kits - Gas'!H51 + 'Nonresidential Equipment - Gas'!H51 + 'Nonres Energy Solutions - Gas'!H51 + 'Comm New Construction - Gas'!H51</f>
        <v>7241230.9801385663</v>
      </c>
      <c r="I51" s="29">
        <f>'Residential Equipment - Gas'!I51 + 'Res Assessment - Kits - Gas'!I51 + 'Nonresidential Equipment - Gas'!I51 + 'Nonres Energy Solutions - Gas'!I51 + 'Comm New Construction - Gas'!I51</f>
        <v>1573497.8885328039</v>
      </c>
      <c r="J51" s="29">
        <f>'Residential Equipment - Gas'!J51 + 'Res Assessment - Kits - Gas'!J51 + 'Nonresidential Equipment - Gas'!J51 + 'Nonres Energy Solutions - Gas'!J51 + 'Comm New Construction - Gas'!J51</f>
        <v>664065.48086143017</v>
      </c>
      <c r="K51" s="39"/>
    </row>
    <row r="52" spans="1:11" s="6" customFormat="1" ht="13.15" x14ac:dyDescent="0.4">
      <c r="A52" s="38" t="s">
        <v>35</v>
      </c>
      <c r="B52" s="56">
        <f>'Residential Equipment - Gas'!B52 + 'Res Assessment - Kits - Gas'!B52 + 'Nonresidential Equipment - Gas'!B52 + 'Nonres Energy Solutions - Gas'!B52 + 'Comm New Construction - Gas'!B52</f>
        <v>2059868.2625266793</v>
      </c>
      <c r="C52" s="56">
        <f>'Residential Equipment - Gas'!C52 + 'Res Assessment - Kits - Gas'!C52 + 'Nonresidential Equipment - Gas'!C52 + 'Nonres Energy Solutions - Gas'!C52 + 'Comm New Construction - Gas'!C52</f>
        <v>30832.618604091862</v>
      </c>
      <c r="D52" s="29">
        <f>'Residential Equipment - Gas'!D52 + 'Res Assessment - Kits - Gas'!D52 + 'Nonresidential Equipment - Gas'!D52 + 'Nonres Energy Solutions - Gas'!D52 + 'Comm New Construction - Gas'!D52</f>
        <v>0</v>
      </c>
      <c r="E52" s="29">
        <f>'Residential Equipment - Gas'!E52 + 'Res Assessment - Kits - Gas'!E52 + 'Nonresidential Equipment - Gas'!E52 + 'Nonres Energy Solutions - Gas'!E52 + 'Comm New Construction - Gas'!E52</f>
        <v>0</v>
      </c>
      <c r="F52" s="29">
        <f>'Residential Equipment - Gas'!F52 + 'Res Assessment - Kits - Gas'!F52 + 'Nonresidential Equipment - Gas'!F52 + 'Nonres Energy Solutions - Gas'!F52 + 'Comm New Construction - Gas'!F52</f>
        <v>3377066.3325376702</v>
      </c>
      <c r="G52" s="29">
        <f>'Residential Equipment - Gas'!G52 + 'Res Assessment - Kits - Gas'!G52 + 'Nonresidential Equipment - Gas'!G52 + 'Nonres Energy Solutions - Gas'!G52 + 'Comm New Construction - Gas'!G52</f>
        <v>10012842.297187887</v>
      </c>
      <c r="H52" s="29">
        <f>'Residential Equipment - Gas'!H52 + 'Res Assessment - Kits - Gas'!H52 + 'Nonresidential Equipment - Gas'!H52 + 'Nonres Energy Solutions - Gas'!H52 + 'Comm New Construction - Gas'!H52</f>
        <v>11009171.008430805</v>
      </c>
      <c r="I52" s="29">
        <f>'Residential Equipment - Gas'!I52 + 'Res Assessment - Kits - Gas'!I52 + 'Nonresidential Equipment - Gas'!I52 + 'Nonres Energy Solutions - Gas'!I52 + 'Comm New Construction - Gas'!I52</f>
        <v>1873042.2605736181</v>
      </c>
      <c r="J52" s="29">
        <f>'Residential Equipment - Gas'!J52 + 'Res Assessment - Kits - Gas'!J52 + 'Nonresidential Equipment - Gas'!J52 + 'Nonres Energy Solutions - Gas'!J52 + 'Comm New Construction - Gas'!J52</f>
        <v>1004243.1472294169</v>
      </c>
      <c r="K52" s="39"/>
    </row>
    <row r="53" spans="1:11" s="6" customFormat="1" ht="13.15" x14ac:dyDescent="0.4"/>
    <row r="54" spans="1:11" s="6" customFormat="1" ht="13.15" x14ac:dyDescent="0.4"/>
    <row r="55" spans="1:11" s="6" customFormat="1" ht="13.15" x14ac:dyDescent="0.4"/>
    <row r="56" spans="1:11" s="6" customFormat="1" ht="13.15" x14ac:dyDescent="0.4"/>
    <row r="57" spans="1:11" s="6" customFormat="1" ht="13.15" x14ac:dyDescent="0.4"/>
    <row r="58" spans="1:11" s="6" customFormat="1" ht="13.15" x14ac:dyDescent="0.4">
      <c r="C58" s="20"/>
      <c r="D58" s="20"/>
      <c r="E58" s="20"/>
      <c r="F58" s="20"/>
      <c r="G58" s="20"/>
      <c r="H58" s="20"/>
      <c r="I58" s="20"/>
    </row>
    <row r="59" spans="1:11" s="6" customFormat="1" ht="13.15" x14ac:dyDescent="0.4">
      <c r="C59" s="20"/>
      <c r="D59" s="20"/>
      <c r="E59" s="20"/>
      <c r="F59" s="20"/>
      <c r="G59" s="20"/>
      <c r="H59" s="20"/>
      <c r="I59" s="20"/>
    </row>
    <row r="60" spans="1:11" s="6" customFormat="1" ht="13.15" x14ac:dyDescent="0.4"/>
    <row r="61" spans="1:11" s="6" customFormat="1" ht="13.15" x14ac:dyDescent="0.4"/>
    <row r="62" spans="1:11" s="6" customFormat="1" ht="13.15" x14ac:dyDescent="0.4"/>
    <row r="63" spans="1:11" s="6" customFormat="1" ht="13.15" x14ac:dyDescent="0.4"/>
    <row r="64" spans="1:11" s="6" customFormat="1" ht="13.15" x14ac:dyDescent="0.4"/>
    <row r="65" s="6" customFormat="1" ht="13.15" x14ac:dyDescent="0.4"/>
    <row r="66" s="6" customFormat="1" ht="13.15" x14ac:dyDescent="0.4"/>
    <row r="67" s="6" customFormat="1" ht="13.15" x14ac:dyDescent="0.4"/>
    <row r="68" s="6" customFormat="1" ht="13.15" x14ac:dyDescent="0.4"/>
  </sheetData>
  <printOptions horizontalCentered="1"/>
  <pageMargins left="0.23622047244094491" right="0.23622047244094491" top="0.74803149606299213" bottom="0.74803149606299213" header="0.31496062992125984" footer="0.31496062992125984"/>
  <pageSetup scale="74" orientation="portrait" r:id="rId1"/>
  <headerFooter>
    <oddHeader>&amp;CMidAmerican Energy Company
Iowa Energy Efficiency&amp;R2021 Exhibit F
Detailed Cost Benefit Results
EEP-2018-0002</oddHeader>
    <oddFooter>&amp;L&amp;A&amp;CPage &amp;P of &amp;N&amp;R&amp;F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C46E5-F463-4C86-A182-1BAD720827BD}">
  <sheetPr codeName="Sheet21">
    <pageSetUpPr fitToPage="1"/>
  </sheetPr>
  <dimension ref="A2:T68"/>
  <sheetViews>
    <sheetView view="pageLayout" zoomScale="90" zoomScaleNormal="100" zoomScalePageLayoutView="90" workbookViewId="0">
      <selection activeCell="A2" sqref="A2"/>
    </sheetView>
  </sheetViews>
  <sheetFormatPr defaultColWidth="9.1328125" defaultRowHeight="14.25" x14ac:dyDescent="0.45"/>
  <cols>
    <col min="1" max="1" customWidth="true" style="21" width="10.265625" collapsed="false"/>
    <col min="2" max="2" customWidth="true" style="21" width="14.3984375" collapsed="false"/>
    <col min="3" max="3" customWidth="true" style="21" width="14.265625" collapsed="false"/>
    <col min="4" max="6" customWidth="true" style="21" width="14.73046875" collapsed="false"/>
    <col min="7" max="7" customWidth="true" style="21" width="16.59765625" collapsed="false"/>
    <col min="8" max="9" customWidth="true" style="21" width="12.265625" collapsed="false"/>
    <col min="10" max="10" customWidth="true" style="21" width="13.0" collapsed="false"/>
    <col min="11" max="11" bestFit="true" customWidth="true" style="21" width="12.3984375" collapsed="false"/>
    <col min="12" max="12" customWidth="true" style="21" width="12.73046875" collapsed="false"/>
    <col min="13" max="13" bestFit="true" customWidth="true" style="21" width="23.1328125" collapsed="false"/>
    <col min="14" max="14" bestFit="true" customWidth="true" style="21" width="13.265625" collapsed="false"/>
    <col min="15" max="16" bestFit="true" customWidth="true" style="21" width="13.0" collapsed="false"/>
    <col min="17" max="17" bestFit="true" customWidth="true" style="21" width="12.73046875" collapsed="false"/>
    <col min="18" max="18" bestFit="true" customWidth="true" style="21" width="13.3984375" collapsed="false"/>
    <col min="19" max="16384" style="21" width="9.1328125" collapsed="false"/>
  </cols>
  <sheetData>
    <row r="2" spans="1:20" s="2" customFormat="1" ht="18" x14ac:dyDescent="0.55000000000000004">
      <c r="A2" s="1" t="s">
        <v>50</v>
      </c>
      <c r="B2" s="31"/>
      <c r="C2" s="31"/>
      <c r="D2" s="31"/>
      <c r="E2" s="31"/>
      <c r="F2" s="31"/>
      <c r="G2" s="31"/>
      <c r="H2" s="31"/>
      <c r="I2" s="32"/>
      <c r="J2" s="33"/>
      <c r="K2" s="26"/>
    </row>
    <row r="3" spans="1:20" s="2" customFormat="1" ht="18" x14ac:dyDescent="0.55000000000000004">
      <c r="A3" s="1" t="s">
        <v>52</v>
      </c>
      <c r="B3" s="31"/>
      <c r="C3" s="31"/>
      <c r="D3" s="31"/>
      <c r="E3" s="31"/>
      <c r="F3" s="31"/>
      <c r="G3" s="31"/>
      <c r="H3" s="31"/>
      <c r="I3" s="34" t="s">
        <v>36</v>
      </c>
      <c r="J3" s="35">
        <v>7.1300000000000002E-2</v>
      </c>
      <c r="K3" s="26"/>
    </row>
    <row r="4" spans="1:20" s="6" customFormat="1" x14ac:dyDescent="0.45">
      <c r="A4" s="3"/>
      <c r="B4" s="36"/>
      <c r="C4" s="28"/>
      <c r="D4" s="36"/>
      <c r="E4" s="36"/>
      <c r="F4" s="36"/>
      <c r="G4" s="36"/>
      <c r="H4" s="36"/>
      <c r="I4" s="34" t="s">
        <v>37</v>
      </c>
      <c r="J4" s="35">
        <v>2.1999999999999999E-2</v>
      </c>
      <c r="K4" s="4"/>
      <c r="L4" s="4"/>
      <c r="O4" s="5"/>
      <c r="P4" s="5"/>
      <c r="Q4" s="5"/>
      <c r="R4" s="5"/>
    </row>
    <row r="5" spans="1:20" s="6" customFormat="1" x14ac:dyDescent="0.45">
      <c r="A5" s="3" t="s">
        <v>0</v>
      </c>
      <c r="B5" s="36"/>
      <c r="C5" s="29">
        <v>64661.187733931118</v>
      </c>
      <c r="D5" s="36"/>
      <c r="E5" s="36"/>
      <c r="F5" s="36"/>
      <c r="G5" s="36"/>
      <c r="H5" s="36"/>
      <c r="I5" s="34" t="s">
        <v>38</v>
      </c>
      <c r="J5" s="35">
        <v>7.4999999999999997E-2</v>
      </c>
      <c r="K5" s="4"/>
      <c r="L5" s="4"/>
      <c r="O5" s="5"/>
      <c r="P5" s="5"/>
      <c r="Q5" s="5"/>
      <c r="R5" s="5"/>
    </row>
    <row r="6" spans="1:20" s="6" customFormat="1" ht="13.15" x14ac:dyDescent="0.4">
      <c r="A6" s="3" t="s">
        <v>1</v>
      </c>
      <c r="B6" s="36"/>
      <c r="C6" s="29">
        <v>340750.53999997932</v>
      </c>
      <c r="D6" s="36"/>
      <c r="E6" s="36"/>
      <c r="F6" s="36"/>
      <c r="G6" s="36"/>
      <c r="H6" s="36"/>
      <c r="I6" s="37"/>
      <c r="J6" s="37"/>
      <c r="K6" s="4"/>
      <c r="L6" s="4"/>
      <c r="M6" s="4"/>
      <c r="N6" s="8"/>
      <c r="O6" s="8"/>
      <c r="P6" s="8"/>
      <c r="Q6" s="8"/>
      <c r="R6" s="8"/>
    </row>
    <row r="7" spans="1:20" s="6" customFormat="1" ht="13.15" x14ac:dyDescent="0.4">
      <c r="A7" s="3" t="s">
        <v>2</v>
      </c>
      <c r="B7" s="36"/>
      <c r="C7" s="29">
        <v>340750.53999997932</v>
      </c>
      <c r="D7" s="36"/>
      <c r="E7" s="36"/>
      <c r="F7" s="36"/>
      <c r="G7" s="36"/>
      <c r="H7" s="36"/>
      <c r="I7" s="37"/>
      <c r="J7" s="37"/>
      <c r="K7" s="4"/>
      <c r="L7" s="4"/>
      <c r="M7" s="4"/>
      <c r="N7" s="9"/>
      <c r="O7" s="9"/>
      <c r="P7" s="9"/>
      <c r="Q7" s="9"/>
      <c r="R7" s="9"/>
    </row>
    <row r="8" spans="1:20" s="6" customFormat="1" ht="13.15" x14ac:dyDescent="0.4">
      <c r="A8" s="3" t="s">
        <v>3</v>
      </c>
      <c r="B8" s="36"/>
      <c r="C8" s="29">
        <v>0</v>
      </c>
      <c r="D8" s="36"/>
      <c r="E8" s="36"/>
      <c r="F8" s="36"/>
      <c r="G8" s="36"/>
      <c r="H8" s="36"/>
      <c r="I8" s="37"/>
      <c r="J8" s="37"/>
      <c r="K8" s="4"/>
      <c r="L8" s="4"/>
      <c r="M8" s="4"/>
      <c r="N8" s="10"/>
      <c r="O8" s="10"/>
      <c r="P8" s="10"/>
      <c r="Q8" s="10"/>
      <c r="R8" s="10"/>
    </row>
    <row r="9" spans="1:20" s="6" customFormat="1" ht="13.15" x14ac:dyDescent="0.4">
      <c r="A9" s="3"/>
      <c r="B9" s="36"/>
      <c r="C9" s="38"/>
      <c r="D9" s="38" t="s">
        <v>4</v>
      </c>
      <c r="E9" s="38"/>
      <c r="F9" s="38" t="s">
        <v>5</v>
      </c>
      <c r="G9" s="38"/>
      <c r="H9" s="36"/>
      <c r="I9" s="36"/>
      <c r="J9" s="39"/>
    </row>
    <row r="10" spans="1:20" s="6" customFormat="1" ht="13.15" x14ac:dyDescent="0.4">
      <c r="A10" s="12" t="s">
        <v>6</v>
      </c>
      <c r="B10" s="40"/>
      <c r="C10" s="41" t="s">
        <v>7</v>
      </c>
      <c r="D10" s="41" t="s">
        <v>8</v>
      </c>
      <c r="E10" s="41" t="s">
        <v>9</v>
      </c>
      <c r="F10" s="41" t="s">
        <v>10</v>
      </c>
      <c r="G10" s="41" t="s">
        <v>11</v>
      </c>
      <c r="H10" s="36"/>
      <c r="I10" s="36"/>
      <c r="J10" s="39"/>
    </row>
    <row r="11" spans="1:20" s="6" customFormat="1" ht="13.15" x14ac:dyDescent="0.4">
      <c r="A11" s="3" t="s">
        <v>12</v>
      </c>
      <c r="B11" s="36"/>
      <c r="C11" s="28">
        <f>H51+I51+C7+C8</f>
        <v>2438848.21220301</v>
      </c>
      <c r="D11" s="28">
        <f>SUM(D51:G51)</f>
        <v>498988.93963691528</v>
      </c>
      <c r="E11" s="28">
        <f>SUM(D51:G51)</f>
        <v>498988.93963691528</v>
      </c>
      <c r="F11" s="28">
        <f>SUM(D51:G51)+I51+C8</f>
        <v>2072486.8281697191</v>
      </c>
      <c r="G11" s="29">
        <f>SUM(D52:G52)+I52+J52</f>
        <v>2519664.9891858632</v>
      </c>
      <c r="H11" s="43"/>
      <c r="I11" s="42"/>
      <c r="J11" s="39"/>
      <c r="O11" s="16"/>
      <c r="P11" s="16"/>
      <c r="Q11" s="16"/>
      <c r="R11" s="16"/>
      <c r="S11" s="16"/>
      <c r="T11" s="16"/>
    </row>
    <row r="12" spans="1:20" s="6" customFormat="1" ht="13.15" x14ac:dyDescent="0.4">
      <c r="A12" s="12" t="s">
        <v>13</v>
      </c>
      <c r="B12" s="40"/>
      <c r="C12" s="55">
        <f>C6</f>
        <v>340750.53999997932</v>
      </c>
      <c r="D12" s="55">
        <f>H51+C5+C7</f>
        <v>930011.51140413701</v>
      </c>
      <c r="E12" s="55">
        <f>C5+C7</f>
        <v>405411.72773391043</v>
      </c>
      <c r="F12" s="55">
        <f>C5+C6</f>
        <v>405411.72773391043</v>
      </c>
      <c r="G12" s="55">
        <f>C5+C6</f>
        <v>405411.72773391043</v>
      </c>
      <c r="H12" s="36"/>
      <c r="I12" s="42"/>
      <c r="J12" s="39"/>
      <c r="O12" s="16"/>
      <c r="P12" s="16"/>
      <c r="Q12" s="16"/>
      <c r="R12" s="16"/>
      <c r="S12" s="16"/>
      <c r="T12" s="16"/>
    </row>
    <row r="13" spans="1:20" s="6" customFormat="1" ht="13.15" x14ac:dyDescent="0.4">
      <c r="A13" s="3" t="s">
        <v>14</v>
      </c>
      <c r="B13" s="36"/>
      <c r="C13" s="28">
        <f>C11-C12</f>
        <v>2098097.6722030304</v>
      </c>
      <c r="D13" s="28">
        <f>D11-D12</f>
        <v>-431022.57176722173</v>
      </c>
      <c r="E13" s="28">
        <f>E11-E12</f>
        <v>93577.211903004849</v>
      </c>
      <c r="F13" s="28">
        <f>F11-F12</f>
        <v>1667075.1004358088</v>
      </c>
      <c r="G13" s="28">
        <f>G11-G12</f>
        <v>2114253.2614519526</v>
      </c>
      <c r="H13" s="36"/>
      <c r="I13" s="44"/>
      <c r="J13" s="39"/>
      <c r="O13" s="16"/>
      <c r="P13" s="16"/>
      <c r="Q13" s="16"/>
      <c r="R13" s="16"/>
      <c r="S13" s="16"/>
      <c r="T13" s="16"/>
    </row>
    <row r="14" spans="1:20" s="6" customFormat="1" ht="13.15" x14ac:dyDescent="0.4">
      <c r="A14" s="3" t="s">
        <v>15</v>
      </c>
      <c r="B14" s="36"/>
      <c r="C14" s="45">
        <f>IFERROR(C11/C12,0)</f>
        <v>7.1572834842848909</v>
      </c>
      <c r="D14" s="45">
        <f t="shared" ref="D14:G14" si="0">IFERROR(D11/D12,0)</f>
        <v>0.5365406057001797</v>
      </c>
      <c r="E14" s="45">
        <f t="shared" si="0"/>
        <v>1.2308201897021185</v>
      </c>
      <c r="F14" s="45">
        <f t="shared" si="0"/>
        <v>5.1120544532692538</v>
      </c>
      <c r="G14" s="45">
        <f t="shared" si="0"/>
        <v>6.2150767153919881</v>
      </c>
      <c r="H14" s="36"/>
      <c r="I14" s="36"/>
      <c r="J14" s="39"/>
      <c r="O14" s="16"/>
      <c r="P14" s="16"/>
      <c r="Q14" s="16"/>
      <c r="R14" s="16"/>
      <c r="S14" s="16"/>
      <c r="T14" s="16"/>
    </row>
    <row r="15" spans="1:20" s="6" customFormat="1" ht="13.15" x14ac:dyDescent="0.4">
      <c r="A15" s="3" t="s">
        <v>48</v>
      </c>
      <c r="B15" s="36"/>
      <c r="C15" s="54">
        <f>IFERROR(C12/B51,"")</f>
        <v>2.6978045710498355</v>
      </c>
      <c r="D15" s="54">
        <f>IFERROR(D12/B51,"")</f>
        <v>7.3631264284869493</v>
      </c>
      <c r="E15" s="54">
        <f>IFERROR(E12/B51,"")</f>
        <v>3.2097428583321435</v>
      </c>
      <c r="F15" s="54">
        <f>IFERROR(F12/B51,"")</f>
        <v>3.2097428583321435</v>
      </c>
      <c r="G15" s="54">
        <f>IFERROR(G12/B52,"")</f>
        <v>2.6964280073275835</v>
      </c>
      <c r="H15" s="36"/>
      <c r="I15" s="36"/>
      <c r="J15" s="39"/>
      <c r="O15" s="16"/>
      <c r="P15" s="16"/>
      <c r="Q15" s="16"/>
      <c r="R15" s="16"/>
      <c r="S15" s="16"/>
      <c r="T15" s="16"/>
    </row>
    <row r="16" spans="1:20" s="6" customFormat="1" ht="13.15" x14ac:dyDescent="0.4">
      <c r="A16" s="3"/>
      <c r="B16" s="36"/>
      <c r="C16" s="36"/>
      <c r="D16" s="36"/>
      <c r="E16" s="36"/>
      <c r="F16" s="36"/>
      <c r="G16" s="36"/>
      <c r="H16" s="36"/>
      <c r="I16" s="36"/>
      <c r="J16" s="39"/>
    </row>
    <row r="17" spans="1:11" s="6" customFormat="1" ht="13.15" x14ac:dyDescent="0.4">
      <c r="A17" s="11"/>
      <c r="B17" s="38"/>
      <c r="C17" s="38"/>
      <c r="D17" s="38" t="s">
        <v>17</v>
      </c>
      <c r="E17" s="38" t="s">
        <v>17</v>
      </c>
      <c r="F17" s="38" t="s">
        <v>17</v>
      </c>
      <c r="G17" s="38"/>
      <c r="H17" s="38"/>
      <c r="I17" s="38"/>
      <c r="J17" s="38"/>
    </row>
    <row r="18" spans="1:11" s="6" customFormat="1" ht="13.15" x14ac:dyDescent="0.4">
      <c r="A18" s="11"/>
      <c r="B18" s="38"/>
      <c r="C18" s="38"/>
      <c r="D18" s="38" t="s">
        <v>46</v>
      </c>
      <c r="E18" s="38" t="s">
        <v>20</v>
      </c>
      <c r="F18" s="38" t="s">
        <v>21</v>
      </c>
      <c r="G18" s="38" t="s">
        <v>17</v>
      </c>
      <c r="H18" s="38"/>
      <c r="I18" s="38"/>
      <c r="J18" s="38"/>
    </row>
    <row r="19" spans="1:11" s="6" customFormat="1" ht="13.15" x14ac:dyDescent="0.4">
      <c r="A19" s="11"/>
      <c r="B19" s="38" t="s">
        <v>22</v>
      </c>
      <c r="C19" s="38" t="s">
        <v>23</v>
      </c>
      <c r="D19" s="38" t="s">
        <v>24</v>
      </c>
      <c r="E19" s="38" t="s">
        <v>24</v>
      </c>
      <c r="F19" s="38" t="s">
        <v>24</v>
      </c>
      <c r="G19" s="38" t="s">
        <v>22</v>
      </c>
      <c r="H19" s="38" t="s">
        <v>25</v>
      </c>
      <c r="I19" s="38" t="s">
        <v>26</v>
      </c>
      <c r="J19" s="38"/>
    </row>
    <row r="20" spans="1:11" s="6" customFormat="1" ht="13.15" x14ac:dyDescent="0.4">
      <c r="A20" s="13" t="s">
        <v>27</v>
      </c>
      <c r="B20" s="41" t="s">
        <v>47</v>
      </c>
      <c r="C20" s="41" t="s">
        <v>47</v>
      </c>
      <c r="D20" s="41" t="s">
        <v>30</v>
      </c>
      <c r="E20" s="41" t="s">
        <v>30</v>
      </c>
      <c r="F20" s="41" t="s">
        <v>30</v>
      </c>
      <c r="G20" s="41" t="s">
        <v>30</v>
      </c>
      <c r="H20" s="41" t="s">
        <v>31</v>
      </c>
      <c r="I20" s="41" t="s">
        <v>32</v>
      </c>
      <c r="J20" s="41" t="s">
        <v>33</v>
      </c>
    </row>
    <row r="21" spans="1:11" s="6" customFormat="1" ht="13.15" x14ac:dyDescent="0.4">
      <c r="A21" s="3">
        <v>1</v>
      </c>
      <c r="B21" s="67">
        <v>18196.305592727032</v>
      </c>
      <c r="C21" s="67">
        <v>47.143077142190762</v>
      </c>
      <c r="D21" s="29">
        <v>0</v>
      </c>
      <c r="E21" s="29">
        <v>0</v>
      </c>
      <c r="F21" s="29">
        <v>4585.8</v>
      </c>
      <c r="G21" s="29">
        <v>56816.800000000003</v>
      </c>
      <c r="H21" s="29">
        <v>60049.49</v>
      </c>
      <c r="I21" s="29">
        <v>226685.28</v>
      </c>
      <c r="J21" s="29">
        <f>SUM(D21:G21)*J5</f>
        <v>4605.1950000000006</v>
      </c>
    </row>
    <row r="22" spans="1:11" s="6" customFormat="1" ht="13.15" x14ac:dyDescent="0.4">
      <c r="A22" s="3">
        <v>2</v>
      </c>
      <c r="B22" s="67">
        <v>18196.305592727032</v>
      </c>
      <c r="C22" s="67">
        <v>47.143077142190762</v>
      </c>
      <c r="D22" s="29">
        <v>0</v>
      </c>
      <c r="E22" s="29">
        <v>0</v>
      </c>
      <c r="F22" s="29">
        <v>4647.71</v>
      </c>
      <c r="G22" s="29">
        <v>58473.06</v>
      </c>
      <c r="H22" s="29">
        <v>66144.94</v>
      </c>
      <c r="I22" s="29">
        <v>226685.28</v>
      </c>
      <c r="J22" s="29">
        <f>SUM(D22:G22)*J5</f>
        <v>4734.0577499999999</v>
      </c>
    </row>
    <row r="23" spans="1:11" s="6" customFormat="1" ht="13.15" x14ac:dyDescent="0.4">
      <c r="A23" s="3">
        <v>3</v>
      </c>
      <c r="B23" s="67">
        <v>18196.305592727032</v>
      </c>
      <c r="C23" s="67">
        <v>47.143077142190762</v>
      </c>
      <c r="D23" s="29">
        <v>0</v>
      </c>
      <c r="E23" s="29">
        <v>0</v>
      </c>
      <c r="F23" s="29">
        <v>4710.45</v>
      </c>
      <c r="G23" s="29">
        <v>61955.18</v>
      </c>
      <c r="H23" s="29">
        <v>71840.23</v>
      </c>
      <c r="I23" s="29">
        <v>226685.28</v>
      </c>
      <c r="J23" s="29">
        <f>SUM(D23:G23)*J5</f>
        <v>4999.9222500000005</v>
      </c>
    </row>
    <row r="24" spans="1:11" s="6" customFormat="1" ht="13.15" x14ac:dyDescent="0.4">
      <c r="A24" s="36">
        <v>4</v>
      </c>
      <c r="B24" s="67">
        <v>18196.305592727032</v>
      </c>
      <c r="C24" s="67">
        <v>47.143077142190762</v>
      </c>
      <c r="D24" s="29">
        <v>0</v>
      </c>
      <c r="E24" s="29">
        <v>0</v>
      </c>
      <c r="F24" s="29">
        <v>4774.05</v>
      </c>
      <c r="G24" s="29">
        <v>68242.42</v>
      </c>
      <c r="H24" s="29">
        <v>73721.83</v>
      </c>
      <c r="I24" s="29">
        <v>226685.28</v>
      </c>
      <c r="J24" s="29">
        <f>SUM(D24:G24)*J5</f>
        <v>5476.2352499999997</v>
      </c>
      <c r="K24" s="39"/>
    </row>
    <row r="25" spans="1:11" s="6" customFormat="1" ht="13.15" x14ac:dyDescent="0.4">
      <c r="A25" s="36">
        <v>5</v>
      </c>
      <c r="B25" s="67">
        <v>18196.305592727032</v>
      </c>
      <c r="C25" s="67">
        <v>47.143077142190762</v>
      </c>
      <c r="D25" s="29">
        <v>0</v>
      </c>
      <c r="E25" s="29">
        <v>0</v>
      </c>
      <c r="F25" s="29">
        <v>4838.49</v>
      </c>
      <c r="G25" s="29">
        <v>70337.2</v>
      </c>
      <c r="H25" s="29">
        <v>77432.69</v>
      </c>
      <c r="I25" s="29">
        <v>226685.28</v>
      </c>
      <c r="J25" s="29">
        <f>SUM(D25:G25)*J5</f>
        <v>5638.1767499999996</v>
      </c>
      <c r="K25" s="39"/>
    </row>
    <row r="26" spans="1:11" s="6" customFormat="1" ht="13.15" x14ac:dyDescent="0.4">
      <c r="A26" s="36">
        <v>6</v>
      </c>
      <c r="B26" s="67">
        <v>18196.305592727032</v>
      </c>
      <c r="C26" s="67">
        <v>47.143077142190762</v>
      </c>
      <c r="D26" s="29">
        <v>0</v>
      </c>
      <c r="E26" s="29">
        <v>0</v>
      </c>
      <c r="F26" s="29">
        <v>4903.82</v>
      </c>
      <c r="G26" s="29">
        <v>70435.56</v>
      </c>
      <c r="H26" s="29">
        <v>83952.09</v>
      </c>
      <c r="I26" s="29">
        <v>226685.28</v>
      </c>
      <c r="J26" s="29">
        <f>SUM(D26:G26)*J5</f>
        <v>5650.4535000000005</v>
      </c>
      <c r="K26" s="39"/>
    </row>
    <row r="27" spans="1:11" s="6" customFormat="1" ht="13.15" x14ac:dyDescent="0.4">
      <c r="A27" s="36">
        <v>7</v>
      </c>
      <c r="B27" s="67">
        <v>18196.305592727032</v>
      </c>
      <c r="C27" s="67">
        <v>47.143077142190762</v>
      </c>
      <c r="D27" s="29">
        <v>0</v>
      </c>
      <c r="E27" s="29">
        <v>0</v>
      </c>
      <c r="F27" s="29">
        <v>4970.01</v>
      </c>
      <c r="G27" s="29">
        <v>72763.41</v>
      </c>
      <c r="H27" s="29">
        <v>86282.52</v>
      </c>
      <c r="I27" s="29">
        <v>226685.28</v>
      </c>
      <c r="J27" s="29">
        <f>SUM(D27:G27)*J5</f>
        <v>5830.0064999999995</v>
      </c>
      <c r="K27" s="39"/>
    </row>
    <row r="28" spans="1:11" s="6" customFormat="1" ht="13.15" x14ac:dyDescent="0.4">
      <c r="A28" s="36">
        <v>8</v>
      </c>
      <c r="B28" s="67">
        <v>18196.305592727032</v>
      </c>
      <c r="C28" s="67">
        <v>47.143077142190762</v>
      </c>
      <c r="D28" s="29">
        <v>0</v>
      </c>
      <c r="E28" s="29">
        <v>0</v>
      </c>
      <c r="F28" s="29">
        <v>5037.1099999999997</v>
      </c>
      <c r="G28" s="29">
        <v>75791.48</v>
      </c>
      <c r="H28" s="29">
        <v>86620.05</v>
      </c>
      <c r="I28" s="29">
        <v>226685.28</v>
      </c>
      <c r="J28" s="29">
        <f>SUM(D28:G28)*J5</f>
        <v>6062.1442499999994</v>
      </c>
      <c r="K28" s="39"/>
    </row>
    <row r="29" spans="1:11" s="6" customFormat="1" ht="13.15" x14ac:dyDescent="0.4">
      <c r="A29" s="36">
        <v>9</v>
      </c>
      <c r="B29" s="67">
        <v>18196.305592727032</v>
      </c>
      <c r="C29" s="67">
        <v>47.143077142190762</v>
      </c>
      <c r="D29" s="29">
        <v>0</v>
      </c>
      <c r="E29" s="29">
        <v>0</v>
      </c>
      <c r="F29" s="29">
        <v>5105.1099999999997</v>
      </c>
      <c r="G29" s="29">
        <v>80598</v>
      </c>
      <c r="H29" s="29">
        <v>89190.66</v>
      </c>
      <c r="I29" s="29">
        <v>226685.28</v>
      </c>
      <c r="J29" s="29">
        <f>SUM(D29:G29)*J5</f>
        <v>6427.7332500000002</v>
      </c>
      <c r="K29" s="39"/>
    </row>
    <row r="30" spans="1:11" s="6" customFormat="1" ht="13.15" x14ac:dyDescent="0.4">
      <c r="A30" s="36">
        <v>10</v>
      </c>
      <c r="B30" s="67">
        <v>0</v>
      </c>
      <c r="C30" s="67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f>SUM(D30:G30)*J5</f>
        <v>0</v>
      </c>
      <c r="K30" s="39"/>
    </row>
    <row r="31" spans="1:11" s="6" customFormat="1" ht="13.15" x14ac:dyDescent="0.4">
      <c r="A31" s="36">
        <v>11</v>
      </c>
      <c r="B31" s="67">
        <v>0</v>
      </c>
      <c r="C31" s="67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f>SUM(D31:G31)*J5</f>
        <v>0</v>
      </c>
      <c r="K31" s="39"/>
    </row>
    <row r="32" spans="1:11" s="6" customFormat="1" ht="13.15" x14ac:dyDescent="0.4">
      <c r="A32" s="36">
        <v>12</v>
      </c>
      <c r="B32" s="67">
        <v>0</v>
      </c>
      <c r="C32" s="67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f>SUM(D32:G32)*J5</f>
        <v>0</v>
      </c>
      <c r="K32" s="39"/>
    </row>
    <row r="33" spans="1:11" s="6" customFormat="1" ht="13.15" x14ac:dyDescent="0.4">
      <c r="A33" s="36">
        <v>13</v>
      </c>
      <c r="B33" s="67">
        <v>0</v>
      </c>
      <c r="C33" s="67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f>SUM(D33:G33)*J5</f>
        <v>0</v>
      </c>
      <c r="K33" s="39"/>
    </row>
    <row r="34" spans="1:11" s="6" customFormat="1" ht="13.15" x14ac:dyDescent="0.4">
      <c r="A34" s="36">
        <v>14</v>
      </c>
      <c r="B34" s="67">
        <v>0</v>
      </c>
      <c r="C34" s="67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f>SUM(D34:G34)*J5</f>
        <v>0</v>
      </c>
      <c r="K34" s="39"/>
    </row>
    <row r="35" spans="1:11" s="6" customFormat="1" ht="13.15" x14ac:dyDescent="0.4">
      <c r="A35" s="36">
        <v>15</v>
      </c>
      <c r="B35" s="67">
        <v>0</v>
      </c>
      <c r="C35" s="67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f>SUM(D35:G35)*J5</f>
        <v>0</v>
      </c>
      <c r="K35" s="39"/>
    </row>
    <row r="36" spans="1:11" s="6" customFormat="1" ht="13.15" x14ac:dyDescent="0.4">
      <c r="A36" s="36">
        <v>16</v>
      </c>
      <c r="B36" s="67">
        <v>0</v>
      </c>
      <c r="C36" s="67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f>SUM(D36:G36)*J5</f>
        <v>0</v>
      </c>
      <c r="K36" s="39"/>
    </row>
    <row r="37" spans="1:11" s="6" customFormat="1" ht="13.15" x14ac:dyDescent="0.4">
      <c r="A37" s="36">
        <v>17</v>
      </c>
      <c r="B37" s="67">
        <v>0</v>
      </c>
      <c r="C37" s="67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f>SUM(D37:G37)*J5</f>
        <v>0</v>
      </c>
      <c r="K37" s="39"/>
    </row>
    <row r="38" spans="1:11" s="6" customFormat="1" ht="13.15" x14ac:dyDescent="0.4">
      <c r="A38" s="36">
        <v>18</v>
      </c>
      <c r="B38" s="67">
        <v>0</v>
      </c>
      <c r="C38" s="67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f>SUM(D38:G38)*J5</f>
        <v>0</v>
      </c>
      <c r="K38" s="39"/>
    </row>
    <row r="39" spans="1:11" s="6" customFormat="1" ht="13.15" x14ac:dyDescent="0.4">
      <c r="A39" s="36">
        <v>19</v>
      </c>
      <c r="B39" s="67">
        <v>0</v>
      </c>
      <c r="C39" s="67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f>SUM(D39:G39)*J5</f>
        <v>0</v>
      </c>
      <c r="K39" s="39"/>
    </row>
    <row r="40" spans="1:11" s="6" customFormat="1" ht="13.15" x14ac:dyDescent="0.4">
      <c r="A40" s="36">
        <v>20</v>
      </c>
      <c r="B40" s="67">
        <v>0</v>
      </c>
      <c r="C40" s="67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f>SUM(D40:G40)*J5</f>
        <v>0</v>
      </c>
      <c r="K40" s="39"/>
    </row>
    <row r="41" spans="1:11" s="6" customFormat="1" ht="13.15" x14ac:dyDescent="0.4">
      <c r="A41" s="36">
        <v>21</v>
      </c>
      <c r="B41" s="67">
        <v>0</v>
      </c>
      <c r="C41" s="67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f>SUM(D41:G41)*J5</f>
        <v>0</v>
      </c>
      <c r="K41" s="39"/>
    </row>
    <row r="42" spans="1:11" s="6" customFormat="1" ht="13.15" x14ac:dyDescent="0.4">
      <c r="A42" s="36">
        <v>22</v>
      </c>
      <c r="B42" s="67">
        <v>0</v>
      </c>
      <c r="C42" s="67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f>SUM(D42:G42)*J5</f>
        <v>0</v>
      </c>
      <c r="K42" s="39"/>
    </row>
    <row r="43" spans="1:11" s="6" customFormat="1" ht="13.15" x14ac:dyDescent="0.4">
      <c r="A43" s="36">
        <v>23</v>
      </c>
      <c r="B43" s="67">
        <v>0</v>
      </c>
      <c r="C43" s="67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f>SUM(D43:G43)*J5</f>
        <v>0</v>
      </c>
      <c r="K43" s="39"/>
    </row>
    <row r="44" spans="1:11" s="6" customFormat="1" ht="13.15" x14ac:dyDescent="0.4">
      <c r="A44" s="36">
        <v>24</v>
      </c>
      <c r="B44" s="67">
        <v>0</v>
      </c>
      <c r="C44" s="67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f>SUM(D44:G44)*J5</f>
        <v>0</v>
      </c>
      <c r="K44" s="39"/>
    </row>
    <row r="45" spans="1:11" s="6" customFormat="1" ht="13.15" x14ac:dyDescent="0.4">
      <c r="A45" s="36">
        <v>25</v>
      </c>
      <c r="B45" s="67">
        <v>0</v>
      </c>
      <c r="C45" s="67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f>SUM(D45:G45)*J5</f>
        <v>0</v>
      </c>
      <c r="K45" s="39"/>
    </row>
    <row r="46" spans="1:11" s="6" customFormat="1" ht="13.15" x14ac:dyDescent="0.4">
      <c r="A46" s="36">
        <v>26</v>
      </c>
      <c r="B46" s="67">
        <v>0</v>
      </c>
      <c r="C46" s="67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f>SUM(D46:G46)*J5</f>
        <v>0</v>
      </c>
      <c r="K46" s="39"/>
    </row>
    <row r="47" spans="1:11" s="6" customFormat="1" ht="13.15" x14ac:dyDescent="0.4">
      <c r="A47" s="36">
        <v>27</v>
      </c>
      <c r="B47" s="67">
        <v>0</v>
      </c>
      <c r="C47" s="67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f>SUM(D47:G47)*J5</f>
        <v>0</v>
      </c>
      <c r="K47" s="39"/>
    </row>
    <row r="48" spans="1:11" s="6" customFormat="1" ht="13.15" x14ac:dyDescent="0.4">
      <c r="A48" s="36">
        <v>28</v>
      </c>
      <c r="B48" s="67">
        <v>0</v>
      </c>
      <c r="C48" s="67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f>SUM(D48:G48)*J5</f>
        <v>0</v>
      </c>
      <c r="K48" s="39"/>
    </row>
    <row r="49" spans="1:11" s="6" customFormat="1" ht="13.15" x14ac:dyDescent="0.4">
      <c r="A49" s="36">
        <v>29</v>
      </c>
      <c r="B49" s="67">
        <v>0</v>
      </c>
      <c r="C49" s="67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f>SUM(D49:G49)*J5</f>
        <v>0</v>
      </c>
      <c r="K49" s="39"/>
    </row>
    <row r="50" spans="1:11" s="6" customFormat="1" ht="13.15" x14ac:dyDescent="0.4">
      <c r="A50" s="40">
        <v>30</v>
      </c>
      <c r="B50" s="68">
        <v>0</v>
      </c>
      <c r="C50" s="68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f>SUM(D50:G50)*J5</f>
        <v>0</v>
      </c>
      <c r="K50" s="39"/>
    </row>
    <row r="51" spans="1:11" s="6" customFormat="1" ht="13.15" x14ac:dyDescent="0.4">
      <c r="A51" s="38" t="s">
        <v>34</v>
      </c>
      <c r="B51" s="67">
        <f>B21+NPV(J3,B22:B50)</f>
        <v>126306.60636303175</v>
      </c>
      <c r="C51" s="67">
        <f>C21+NPV(J3,C22:C50)</f>
        <v>327.23577085453564</v>
      </c>
      <c r="D51" s="29">
        <f>D21+NPV(J3,D22:D50)</f>
        <v>0</v>
      </c>
      <c r="E51" s="29">
        <f>E21+NPV(J3,E22:E50)</f>
        <v>0</v>
      </c>
      <c r="F51" s="29">
        <f>F21+NPV(J3,F22:F50)</f>
        <v>33400.437675181405</v>
      </c>
      <c r="G51" s="29">
        <f>G21+NPV(J3,G22:G50)</f>
        <v>465588.50196173385</v>
      </c>
      <c r="H51" s="29">
        <f>H21+NPV(J3,H22:H50)</f>
        <v>524599.78367022658</v>
      </c>
      <c r="I51" s="29">
        <f>I21+NPV(J3,I22:I50)</f>
        <v>1573497.8885328039</v>
      </c>
      <c r="J51" s="29">
        <f>J21+NPV(J3,J22:J50)</f>
        <v>37424.170472768645</v>
      </c>
      <c r="K51" s="39"/>
    </row>
    <row r="52" spans="1:11" s="6" customFormat="1" ht="13.15" x14ac:dyDescent="0.4">
      <c r="A52" s="38" t="s">
        <v>35</v>
      </c>
      <c r="B52" s="56">
        <f>B21+NPV(J4,B22:B50)</f>
        <v>150351.40067978748</v>
      </c>
      <c r="C52" s="56">
        <f>C21+NPV(J4,C22:C50)</f>
        <v>389.53114106396953</v>
      </c>
      <c r="D52" s="29">
        <f>D21+NPV(J4,D22:D50)</f>
        <v>0</v>
      </c>
      <c r="E52" s="29">
        <f>E21+NPV(J4,E22:E50)</f>
        <v>0</v>
      </c>
      <c r="F52" s="29">
        <f>F21+NPV(J4,F22:F50)</f>
        <v>39925.474307214572</v>
      </c>
      <c r="G52" s="29">
        <f>G21+NPV(J4,G22:G50)</f>
        <v>561584.04068092047</v>
      </c>
      <c r="H52" s="29">
        <f>H21+NPV(J4,H22:H50)</f>
        <v>633930.2017845778</v>
      </c>
      <c r="I52" s="29">
        <f>I21+NPV(J4,I22:I50)</f>
        <v>1873042.2605736181</v>
      </c>
      <c r="J52" s="29">
        <f>J21+NPV(J4,J22:J50)</f>
        <v>45113.213624110125</v>
      </c>
      <c r="K52" s="39"/>
    </row>
    <row r="53" spans="1:11" s="6" customFormat="1" ht="13.15" x14ac:dyDescent="0.4"/>
    <row r="54" spans="1:11" s="6" customFormat="1" ht="13.15" x14ac:dyDescent="0.4"/>
    <row r="55" spans="1:11" s="6" customFormat="1" ht="13.15" x14ac:dyDescent="0.4"/>
    <row r="56" spans="1:11" s="6" customFormat="1" ht="13.15" x14ac:dyDescent="0.4"/>
    <row r="57" spans="1:11" s="6" customFormat="1" ht="13.15" x14ac:dyDescent="0.4"/>
    <row r="58" spans="1:11" s="6" customFormat="1" ht="13.15" x14ac:dyDescent="0.4">
      <c r="C58" s="20"/>
      <c r="D58" s="20"/>
      <c r="E58" s="20"/>
      <c r="F58" s="20"/>
      <c r="G58" s="20"/>
      <c r="H58" s="20"/>
      <c r="I58" s="20"/>
    </row>
    <row r="59" spans="1:11" s="6" customFormat="1" ht="13.15" x14ac:dyDescent="0.4">
      <c r="C59" s="20"/>
      <c r="D59" s="20"/>
      <c r="E59" s="20"/>
      <c r="F59" s="20"/>
      <c r="G59" s="20"/>
      <c r="H59" s="20"/>
      <c r="I59" s="20"/>
    </row>
    <row r="60" spans="1:11" s="6" customFormat="1" ht="13.15" x14ac:dyDescent="0.4"/>
    <row r="61" spans="1:11" s="6" customFormat="1" ht="13.15" x14ac:dyDescent="0.4"/>
    <row r="62" spans="1:11" s="6" customFormat="1" ht="13.15" x14ac:dyDescent="0.4"/>
    <row r="63" spans="1:11" s="6" customFormat="1" ht="13.15" x14ac:dyDescent="0.4"/>
    <row r="64" spans="1:11" s="6" customFormat="1" ht="13.15" x14ac:dyDescent="0.4"/>
    <row r="65" s="6" customFormat="1" ht="13.15" x14ac:dyDescent="0.4"/>
    <row r="66" s="6" customFormat="1" ht="13.15" x14ac:dyDescent="0.4"/>
    <row r="67" s="6" customFormat="1" ht="13.15" x14ac:dyDescent="0.4"/>
    <row r="68" s="6" customFormat="1" ht="13.15" x14ac:dyDescent="0.4"/>
  </sheetData>
  <printOptions horizontalCentered="1"/>
  <pageMargins left="0.23622047244094491" right="0.23622047244094491" top="0.74803149606299213" bottom="0.74803149606299213" header="0.31496062992125984" footer="0.31496062992125984"/>
  <pageSetup scale="74" orientation="portrait" r:id="rId1"/>
  <headerFooter>
    <oddHeader>&amp;CMidAmerican Energy Company
Iowa Energy Efficiency&amp;R2021 Exhibit F
Detailed Cost Benefit Results
EEP-2018-0002</oddHeader>
    <oddFooter>&amp;L&amp;A&amp;CPage &amp;P of &amp;N&amp;R&amp;F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62900-48D1-4227-8DC8-8E46A773204C}">
  <sheetPr>
    <pageSetUpPr fitToPage="1"/>
  </sheetPr>
  <dimension ref="A2:T68"/>
  <sheetViews>
    <sheetView view="pageLayout" zoomScale="90" zoomScaleNormal="100" zoomScalePageLayoutView="90" workbookViewId="0">
      <selection activeCell="A2" sqref="A2"/>
    </sheetView>
  </sheetViews>
  <sheetFormatPr defaultColWidth="9.1328125" defaultRowHeight="14.25" x14ac:dyDescent="0.45"/>
  <cols>
    <col min="1" max="1" customWidth="true" style="21" width="10.265625" collapsed="false"/>
    <col min="2" max="2" customWidth="true" style="21" width="14.3984375" collapsed="false"/>
    <col min="3" max="3" customWidth="true" style="21" width="14.265625" collapsed="false"/>
    <col min="4" max="6" customWidth="true" style="21" width="14.73046875" collapsed="false"/>
    <col min="7" max="7" customWidth="true" style="21" width="16.59765625" collapsed="false"/>
    <col min="8" max="9" customWidth="true" style="21" width="12.265625" collapsed="false"/>
    <col min="10" max="10" customWidth="true" style="21" width="13.0" collapsed="false"/>
    <col min="11" max="11" bestFit="true" customWidth="true" style="21" width="12.3984375" collapsed="false"/>
    <col min="12" max="12" customWidth="true" style="21" width="12.73046875" collapsed="false"/>
    <col min="13" max="13" bestFit="true" customWidth="true" style="21" width="23.1328125" collapsed="false"/>
    <col min="14" max="14" bestFit="true" customWidth="true" style="21" width="13.265625" collapsed="false"/>
    <col min="15" max="16" bestFit="true" customWidth="true" style="21" width="13.0" collapsed="false"/>
    <col min="17" max="17" bestFit="true" customWidth="true" style="21" width="12.73046875" collapsed="false"/>
    <col min="18" max="18" bestFit="true" customWidth="true" style="21" width="13.3984375" collapsed="false"/>
    <col min="19" max="16384" style="21" width="9.1328125" collapsed="false"/>
  </cols>
  <sheetData>
    <row r="2" spans="1:20" s="2" customFormat="1" ht="18" x14ac:dyDescent="0.55000000000000004">
      <c r="A2" s="1" t="s">
        <v>50</v>
      </c>
      <c r="B2" s="31"/>
      <c r="C2" s="31"/>
      <c r="D2" s="31"/>
      <c r="E2" s="31"/>
      <c r="F2" s="31"/>
      <c r="G2" s="31"/>
      <c r="H2" s="31"/>
      <c r="I2" s="32"/>
      <c r="J2" s="33"/>
      <c r="K2" s="26"/>
    </row>
    <row r="3" spans="1:20" s="2" customFormat="1" ht="18" x14ac:dyDescent="0.55000000000000004">
      <c r="A3" s="1" t="s">
        <v>52</v>
      </c>
      <c r="B3" s="31"/>
      <c r="C3" s="31"/>
      <c r="D3" s="31"/>
      <c r="E3" s="31"/>
      <c r="F3" s="31"/>
      <c r="G3" s="31"/>
      <c r="H3" s="31"/>
      <c r="I3" s="34" t="s">
        <v>36</v>
      </c>
      <c r="J3" s="35">
        <v>7.1300000000000002E-2</v>
      </c>
      <c r="K3" s="26"/>
    </row>
    <row r="4" spans="1:20" s="6" customFormat="1" x14ac:dyDescent="0.45">
      <c r="A4" s="3"/>
      <c r="B4" s="36"/>
      <c r="C4" s="28"/>
      <c r="D4" s="36"/>
      <c r="E4" s="36"/>
      <c r="F4" s="36"/>
      <c r="G4" s="36"/>
      <c r="H4" s="36"/>
      <c r="I4" s="34" t="s">
        <v>37</v>
      </c>
      <c r="J4" s="35">
        <v>2.1999999999999999E-2</v>
      </c>
      <c r="K4" s="4"/>
      <c r="L4" s="4"/>
      <c r="O4" s="5"/>
      <c r="P4" s="5"/>
      <c r="Q4" s="5"/>
      <c r="R4" s="5"/>
    </row>
    <row r="5" spans="1:20" s="6" customFormat="1" x14ac:dyDescent="0.45">
      <c r="A5" s="3" t="s">
        <v>0</v>
      </c>
      <c r="B5" s="36"/>
      <c r="C5" s="29">
        <v>21338.19195219727</v>
      </c>
      <c r="D5" s="36"/>
      <c r="E5" s="36"/>
      <c r="F5" s="36"/>
      <c r="G5" s="36"/>
      <c r="H5" s="36"/>
      <c r="I5" s="34" t="s">
        <v>38</v>
      </c>
      <c r="J5" s="35">
        <v>7.4999999999999997E-2</v>
      </c>
      <c r="K5" s="4"/>
      <c r="L5" s="4"/>
      <c r="O5" s="5"/>
      <c r="P5" s="5"/>
      <c r="Q5" s="5"/>
      <c r="R5" s="5"/>
    </row>
    <row r="6" spans="1:20" s="6" customFormat="1" ht="13.15" x14ac:dyDescent="0.4">
      <c r="A6" s="3" t="s">
        <v>1</v>
      </c>
      <c r="B6" s="36"/>
      <c r="C6" s="29">
        <v>284591.41999997932</v>
      </c>
      <c r="D6" s="36"/>
      <c r="E6" s="36"/>
      <c r="F6" s="36"/>
      <c r="G6" s="36"/>
      <c r="H6" s="36"/>
      <c r="I6" s="37"/>
      <c r="J6" s="37"/>
      <c r="K6" s="4"/>
      <c r="L6" s="4"/>
      <c r="M6" s="4"/>
      <c r="N6" s="8"/>
      <c r="O6" s="8"/>
      <c r="P6" s="8"/>
      <c r="Q6" s="8"/>
      <c r="R6" s="8"/>
    </row>
    <row r="7" spans="1:20" s="6" customFormat="1" ht="13.15" x14ac:dyDescent="0.4">
      <c r="A7" s="3" t="s">
        <v>2</v>
      </c>
      <c r="B7" s="36"/>
      <c r="C7" s="29">
        <v>284591.41999997932</v>
      </c>
      <c r="D7" s="36"/>
      <c r="E7" s="36"/>
      <c r="F7" s="36"/>
      <c r="G7" s="36"/>
      <c r="H7" s="36"/>
      <c r="I7" s="37"/>
      <c r="J7" s="37"/>
      <c r="K7" s="4"/>
      <c r="L7" s="4"/>
      <c r="M7" s="4"/>
      <c r="N7" s="9"/>
      <c r="O7" s="9"/>
      <c r="P7" s="9"/>
      <c r="Q7" s="9"/>
      <c r="R7" s="9"/>
    </row>
    <row r="8" spans="1:20" s="6" customFormat="1" ht="13.15" x14ac:dyDescent="0.4">
      <c r="A8" s="3" t="s">
        <v>3</v>
      </c>
      <c r="B8" s="36"/>
      <c r="C8" s="29">
        <v>0</v>
      </c>
      <c r="D8" s="36"/>
      <c r="E8" s="36"/>
      <c r="F8" s="36"/>
      <c r="G8" s="36"/>
      <c r="H8" s="36"/>
      <c r="I8" s="37"/>
      <c r="J8" s="37"/>
      <c r="K8" s="4"/>
      <c r="L8" s="4"/>
      <c r="M8" s="4"/>
      <c r="N8" s="10"/>
      <c r="O8" s="10"/>
      <c r="P8" s="10"/>
      <c r="Q8" s="10"/>
      <c r="R8" s="10"/>
    </row>
    <row r="9" spans="1:20" s="6" customFormat="1" ht="13.15" x14ac:dyDescent="0.4">
      <c r="A9" s="3"/>
      <c r="B9" s="36"/>
      <c r="C9" s="38"/>
      <c r="D9" s="38" t="s">
        <v>4</v>
      </c>
      <c r="E9" s="38"/>
      <c r="F9" s="38" t="s">
        <v>5</v>
      </c>
      <c r="G9" s="38"/>
      <c r="H9" s="36"/>
      <c r="I9" s="36"/>
      <c r="J9" s="39"/>
    </row>
    <row r="10" spans="1:20" s="6" customFormat="1" ht="13.15" x14ac:dyDescent="0.4">
      <c r="A10" s="12" t="s">
        <v>6</v>
      </c>
      <c r="B10" s="40"/>
      <c r="C10" s="41" t="s">
        <v>7</v>
      </c>
      <c r="D10" s="41" t="s">
        <v>8</v>
      </c>
      <c r="E10" s="41" t="s">
        <v>9</v>
      </c>
      <c r="F10" s="41" t="s">
        <v>10</v>
      </c>
      <c r="G10" s="41" t="s">
        <v>11</v>
      </c>
      <c r="H10" s="36"/>
      <c r="I10" s="36"/>
      <c r="J10" s="39"/>
    </row>
    <row r="11" spans="1:20" s="6" customFormat="1" ht="13.15" x14ac:dyDescent="0.4">
      <c r="A11" s="3" t="s">
        <v>12</v>
      </c>
      <c r="B11" s="36"/>
      <c r="C11" s="28">
        <f>H51+I51+C7+C8</f>
        <v>2382689.0922030099</v>
      </c>
      <c r="D11" s="28">
        <f>SUM(D51:G51)</f>
        <v>498988.93963691528</v>
      </c>
      <c r="E11" s="28">
        <f>SUM(D51:G51)</f>
        <v>498988.93963691528</v>
      </c>
      <c r="F11" s="28">
        <f>SUM(D51:G51)+I51+C8</f>
        <v>2072486.8281697191</v>
      </c>
      <c r="G11" s="29">
        <f>SUM(D52:G52)+I52+J52</f>
        <v>2519664.9891858632</v>
      </c>
      <c r="H11" s="43"/>
      <c r="I11" s="42"/>
      <c r="J11" s="39"/>
      <c r="O11" s="16"/>
      <c r="P11" s="16"/>
      <c r="Q11" s="16"/>
      <c r="R11" s="16"/>
      <c r="S11" s="16"/>
      <c r="T11" s="16"/>
    </row>
    <row r="12" spans="1:20" s="6" customFormat="1" ht="13.15" x14ac:dyDescent="0.4">
      <c r="A12" s="12" t="s">
        <v>13</v>
      </c>
      <c r="B12" s="40"/>
      <c r="C12" s="55">
        <f>C6</f>
        <v>284591.41999997932</v>
      </c>
      <c r="D12" s="55">
        <f>H51+C5+C7</f>
        <v>830529.39562240313</v>
      </c>
      <c r="E12" s="55">
        <f>C5+C7</f>
        <v>305929.61195217661</v>
      </c>
      <c r="F12" s="55">
        <f>C5+C6</f>
        <v>305929.61195217661</v>
      </c>
      <c r="G12" s="55">
        <f>C5+C6</f>
        <v>305929.61195217661</v>
      </c>
      <c r="H12" s="36"/>
      <c r="I12" s="42"/>
      <c r="J12" s="39"/>
      <c r="O12" s="16"/>
      <c r="P12" s="16"/>
      <c r="Q12" s="16"/>
      <c r="R12" s="16"/>
      <c r="S12" s="16"/>
      <c r="T12" s="16"/>
    </row>
    <row r="13" spans="1:20" s="6" customFormat="1" ht="13.15" x14ac:dyDescent="0.4">
      <c r="A13" s="3" t="s">
        <v>14</v>
      </c>
      <c r="B13" s="36"/>
      <c r="C13" s="28">
        <f>C11-C12</f>
        <v>2098097.6722030304</v>
      </c>
      <c r="D13" s="28">
        <f>D11-D12</f>
        <v>-331540.45598548785</v>
      </c>
      <c r="E13" s="28">
        <f>E11-E12</f>
        <v>193059.32768473867</v>
      </c>
      <c r="F13" s="28">
        <f>F11-F12</f>
        <v>1766557.2162175425</v>
      </c>
      <c r="G13" s="28">
        <f>G11-G12</f>
        <v>2213735.3772336864</v>
      </c>
      <c r="H13" s="36"/>
      <c r="I13" s="44"/>
      <c r="J13" s="39"/>
      <c r="O13" s="16"/>
      <c r="P13" s="16"/>
      <c r="Q13" s="16"/>
      <c r="R13" s="16"/>
      <c r="S13" s="16"/>
      <c r="T13" s="16"/>
    </row>
    <row r="14" spans="1:20" s="6" customFormat="1" ht="13.15" x14ac:dyDescent="0.4">
      <c r="A14" s="3" t="s">
        <v>15</v>
      </c>
      <c r="B14" s="36"/>
      <c r="C14" s="45">
        <f>IFERROR(C11/C12,0)</f>
        <v>8.3723152729031085</v>
      </c>
      <c r="D14" s="45">
        <f t="shared" ref="D14:G14" si="0">IFERROR(D11/D12,0)</f>
        <v>0.60080828236425077</v>
      </c>
      <c r="E14" s="45">
        <f t="shared" si="0"/>
        <v>1.6310579955068816</v>
      </c>
      <c r="F14" s="45">
        <f t="shared" si="0"/>
        <v>6.7743910599072485</v>
      </c>
      <c r="G14" s="45">
        <f t="shared" si="0"/>
        <v>8.2360938292555392</v>
      </c>
      <c r="H14" s="36"/>
      <c r="I14" s="36"/>
      <c r="J14" s="39"/>
      <c r="O14" s="16"/>
      <c r="P14" s="16"/>
      <c r="Q14" s="16"/>
      <c r="R14" s="16"/>
      <c r="S14" s="16"/>
      <c r="T14" s="16"/>
    </row>
    <row r="15" spans="1:20" s="6" customFormat="1" ht="13.15" x14ac:dyDescent="0.4">
      <c r="A15" s="3" t="s">
        <v>48</v>
      </c>
      <c r="B15" s="36"/>
      <c r="C15" s="54">
        <f>IFERROR(C12/B51,"")</f>
        <v>2.2531792136193078</v>
      </c>
      <c r="D15" s="54">
        <f>IFERROR(D12/B51,"")</f>
        <v>6.5755024185772752</v>
      </c>
      <c r="E15" s="54">
        <f>IFERROR(E12/B51,"")</f>
        <v>2.4221188484224694</v>
      </c>
      <c r="F15" s="54">
        <f>IFERROR(F12/B51,"")</f>
        <v>2.4221188484224694</v>
      </c>
      <c r="G15" s="54">
        <f>IFERROR(G12/B52,"")</f>
        <v>2.0347639634148371</v>
      </c>
      <c r="H15" s="36"/>
      <c r="I15" s="36"/>
      <c r="J15" s="39"/>
      <c r="O15" s="16"/>
      <c r="P15" s="16"/>
      <c r="Q15" s="16"/>
      <c r="R15" s="16"/>
      <c r="S15" s="16"/>
      <c r="T15" s="16"/>
    </row>
    <row r="16" spans="1:20" s="6" customFormat="1" ht="13.15" x14ac:dyDescent="0.4">
      <c r="A16" s="3"/>
      <c r="B16" s="36"/>
      <c r="C16" s="36"/>
      <c r="D16" s="36"/>
      <c r="E16" s="36"/>
      <c r="F16" s="36"/>
      <c r="G16" s="36"/>
      <c r="H16" s="36"/>
      <c r="I16" s="36"/>
      <c r="J16" s="39"/>
    </row>
    <row r="17" spans="1:11" s="6" customFormat="1" ht="13.15" x14ac:dyDescent="0.4">
      <c r="A17" s="11"/>
      <c r="B17" s="38"/>
      <c r="C17" s="38"/>
      <c r="D17" s="38" t="s">
        <v>17</v>
      </c>
      <c r="E17" s="38" t="s">
        <v>17</v>
      </c>
      <c r="F17" s="38" t="s">
        <v>17</v>
      </c>
      <c r="G17" s="38"/>
      <c r="H17" s="38"/>
      <c r="I17" s="38"/>
      <c r="J17" s="38"/>
    </row>
    <row r="18" spans="1:11" s="6" customFormat="1" ht="13.15" x14ac:dyDescent="0.4">
      <c r="A18" s="11"/>
      <c r="B18" s="38"/>
      <c r="C18" s="38"/>
      <c r="D18" s="38" t="s">
        <v>46</v>
      </c>
      <c r="E18" s="38" t="s">
        <v>20</v>
      </c>
      <c r="F18" s="38" t="s">
        <v>21</v>
      </c>
      <c r="G18" s="38" t="s">
        <v>17</v>
      </c>
      <c r="H18" s="38"/>
      <c r="I18" s="38"/>
      <c r="J18" s="38"/>
    </row>
    <row r="19" spans="1:11" s="6" customFormat="1" ht="13.15" x14ac:dyDescent="0.4">
      <c r="A19" s="11"/>
      <c r="B19" s="38" t="s">
        <v>22</v>
      </c>
      <c r="C19" s="38" t="s">
        <v>23</v>
      </c>
      <c r="D19" s="38" t="s">
        <v>24</v>
      </c>
      <c r="E19" s="38" t="s">
        <v>24</v>
      </c>
      <c r="F19" s="38" t="s">
        <v>24</v>
      </c>
      <c r="G19" s="38" t="s">
        <v>22</v>
      </c>
      <c r="H19" s="38" t="s">
        <v>25</v>
      </c>
      <c r="I19" s="38" t="s">
        <v>26</v>
      </c>
      <c r="J19" s="38"/>
    </row>
    <row r="20" spans="1:11" s="6" customFormat="1" ht="13.15" x14ac:dyDescent="0.4">
      <c r="A20" s="13" t="s">
        <v>27</v>
      </c>
      <c r="B20" s="41" t="s">
        <v>47</v>
      </c>
      <c r="C20" s="41" t="s">
        <v>47</v>
      </c>
      <c r="D20" s="41" t="s">
        <v>30</v>
      </c>
      <c r="E20" s="41" t="s">
        <v>30</v>
      </c>
      <c r="F20" s="41" t="s">
        <v>30</v>
      </c>
      <c r="G20" s="41" t="s">
        <v>30</v>
      </c>
      <c r="H20" s="41" t="s">
        <v>31</v>
      </c>
      <c r="I20" s="41" t="s">
        <v>32</v>
      </c>
      <c r="J20" s="41" t="s">
        <v>33</v>
      </c>
    </row>
    <row r="21" spans="1:11" s="6" customFormat="1" ht="13.15" x14ac:dyDescent="0.4">
      <c r="A21" s="3">
        <v>1</v>
      </c>
      <c r="B21" s="67">
        <v>18196.305592727032</v>
      </c>
      <c r="C21" s="67">
        <v>47.143077142190762</v>
      </c>
      <c r="D21" s="29">
        <v>0</v>
      </c>
      <c r="E21" s="29">
        <v>0</v>
      </c>
      <c r="F21" s="29">
        <v>4585.8</v>
      </c>
      <c r="G21" s="29">
        <v>56816.800000000003</v>
      </c>
      <c r="H21" s="29">
        <v>60049.49</v>
      </c>
      <c r="I21" s="29">
        <v>226685.28</v>
      </c>
      <c r="J21" s="29">
        <f>SUM(D21:G21)*J5</f>
        <v>4605.1950000000006</v>
      </c>
    </row>
    <row r="22" spans="1:11" s="6" customFormat="1" ht="13.15" x14ac:dyDescent="0.4">
      <c r="A22" s="3">
        <v>2</v>
      </c>
      <c r="B22" s="67">
        <v>18196.305592727032</v>
      </c>
      <c r="C22" s="67">
        <v>47.143077142190762</v>
      </c>
      <c r="D22" s="29">
        <v>0</v>
      </c>
      <c r="E22" s="29">
        <v>0</v>
      </c>
      <c r="F22" s="29">
        <v>4647.71</v>
      </c>
      <c r="G22" s="29">
        <v>58473.06</v>
      </c>
      <c r="H22" s="29">
        <v>66144.94</v>
      </c>
      <c r="I22" s="29">
        <v>226685.28</v>
      </c>
      <c r="J22" s="29">
        <f>SUM(D22:G22)*J5</f>
        <v>4734.0577499999999</v>
      </c>
    </row>
    <row r="23" spans="1:11" s="6" customFormat="1" ht="13.15" x14ac:dyDescent="0.4">
      <c r="A23" s="3">
        <v>3</v>
      </c>
      <c r="B23" s="67">
        <v>18196.305592727032</v>
      </c>
      <c r="C23" s="67">
        <v>47.143077142190762</v>
      </c>
      <c r="D23" s="29">
        <v>0</v>
      </c>
      <c r="E23" s="29">
        <v>0</v>
      </c>
      <c r="F23" s="29">
        <v>4710.45</v>
      </c>
      <c r="G23" s="29">
        <v>61955.18</v>
      </c>
      <c r="H23" s="29">
        <v>71840.23</v>
      </c>
      <c r="I23" s="29">
        <v>226685.28</v>
      </c>
      <c r="J23" s="29">
        <f>SUM(D23:G23)*J5</f>
        <v>4999.9222500000005</v>
      </c>
    </row>
    <row r="24" spans="1:11" s="6" customFormat="1" ht="13.15" x14ac:dyDescent="0.4">
      <c r="A24" s="36">
        <v>4</v>
      </c>
      <c r="B24" s="67">
        <v>18196.305592727032</v>
      </c>
      <c r="C24" s="67">
        <v>47.143077142190762</v>
      </c>
      <c r="D24" s="29">
        <v>0</v>
      </c>
      <c r="E24" s="29">
        <v>0</v>
      </c>
      <c r="F24" s="29">
        <v>4774.05</v>
      </c>
      <c r="G24" s="29">
        <v>68242.42</v>
      </c>
      <c r="H24" s="29">
        <v>73721.83</v>
      </c>
      <c r="I24" s="29">
        <v>226685.28</v>
      </c>
      <c r="J24" s="29">
        <f>SUM(D24:G24)*J5</f>
        <v>5476.2352499999997</v>
      </c>
      <c r="K24" s="39"/>
    </row>
    <row r="25" spans="1:11" s="6" customFormat="1" ht="13.15" x14ac:dyDescent="0.4">
      <c r="A25" s="36">
        <v>5</v>
      </c>
      <c r="B25" s="67">
        <v>18196.305592727032</v>
      </c>
      <c r="C25" s="67">
        <v>47.143077142190762</v>
      </c>
      <c r="D25" s="29">
        <v>0</v>
      </c>
      <c r="E25" s="29">
        <v>0</v>
      </c>
      <c r="F25" s="29">
        <v>4838.49</v>
      </c>
      <c r="G25" s="29">
        <v>70337.2</v>
      </c>
      <c r="H25" s="29">
        <v>77432.69</v>
      </c>
      <c r="I25" s="29">
        <v>226685.28</v>
      </c>
      <c r="J25" s="29">
        <f>SUM(D25:G25)*J5</f>
        <v>5638.1767499999996</v>
      </c>
      <c r="K25" s="39"/>
    </row>
    <row r="26" spans="1:11" s="6" customFormat="1" ht="13.15" x14ac:dyDescent="0.4">
      <c r="A26" s="36">
        <v>6</v>
      </c>
      <c r="B26" s="67">
        <v>18196.305592727032</v>
      </c>
      <c r="C26" s="67">
        <v>47.143077142190762</v>
      </c>
      <c r="D26" s="29">
        <v>0</v>
      </c>
      <c r="E26" s="29">
        <v>0</v>
      </c>
      <c r="F26" s="29">
        <v>4903.82</v>
      </c>
      <c r="G26" s="29">
        <v>70435.56</v>
      </c>
      <c r="H26" s="29">
        <v>83952.09</v>
      </c>
      <c r="I26" s="29">
        <v>226685.28</v>
      </c>
      <c r="J26" s="29">
        <f>SUM(D26:G26)*J5</f>
        <v>5650.4535000000005</v>
      </c>
      <c r="K26" s="39"/>
    </row>
    <row r="27" spans="1:11" s="6" customFormat="1" ht="13.15" x14ac:dyDescent="0.4">
      <c r="A27" s="36">
        <v>7</v>
      </c>
      <c r="B27" s="67">
        <v>18196.305592727032</v>
      </c>
      <c r="C27" s="67">
        <v>47.143077142190762</v>
      </c>
      <c r="D27" s="29">
        <v>0</v>
      </c>
      <c r="E27" s="29">
        <v>0</v>
      </c>
      <c r="F27" s="29">
        <v>4970.01</v>
      </c>
      <c r="G27" s="29">
        <v>72763.41</v>
      </c>
      <c r="H27" s="29">
        <v>86282.52</v>
      </c>
      <c r="I27" s="29">
        <v>226685.28</v>
      </c>
      <c r="J27" s="29">
        <f>SUM(D27:G27)*J5</f>
        <v>5830.0064999999995</v>
      </c>
      <c r="K27" s="39"/>
    </row>
    <row r="28" spans="1:11" s="6" customFormat="1" ht="13.15" x14ac:dyDescent="0.4">
      <c r="A28" s="36">
        <v>8</v>
      </c>
      <c r="B28" s="67">
        <v>18196.305592727032</v>
      </c>
      <c r="C28" s="67">
        <v>47.143077142190762</v>
      </c>
      <c r="D28" s="29">
        <v>0</v>
      </c>
      <c r="E28" s="29">
        <v>0</v>
      </c>
      <c r="F28" s="29">
        <v>5037.1099999999997</v>
      </c>
      <c r="G28" s="29">
        <v>75791.48</v>
      </c>
      <c r="H28" s="29">
        <v>86620.05</v>
      </c>
      <c r="I28" s="29">
        <v>226685.28</v>
      </c>
      <c r="J28" s="29">
        <f>SUM(D28:G28)*J5</f>
        <v>6062.1442499999994</v>
      </c>
      <c r="K28" s="39"/>
    </row>
    <row r="29" spans="1:11" s="6" customFormat="1" ht="13.15" x14ac:dyDescent="0.4">
      <c r="A29" s="36">
        <v>9</v>
      </c>
      <c r="B29" s="67">
        <v>18196.305592727032</v>
      </c>
      <c r="C29" s="67">
        <v>47.143077142190762</v>
      </c>
      <c r="D29" s="29">
        <v>0</v>
      </c>
      <c r="E29" s="29">
        <v>0</v>
      </c>
      <c r="F29" s="29">
        <v>5105.1099999999997</v>
      </c>
      <c r="G29" s="29">
        <v>80598</v>
      </c>
      <c r="H29" s="29">
        <v>89190.66</v>
      </c>
      <c r="I29" s="29">
        <v>226685.28</v>
      </c>
      <c r="J29" s="29">
        <f>SUM(D29:G29)*J5</f>
        <v>6427.7332500000002</v>
      </c>
      <c r="K29" s="39"/>
    </row>
    <row r="30" spans="1:11" s="6" customFormat="1" ht="13.15" x14ac:dyDescent="0.4">
      <c r="A30" s="36">
        <v>10</v>
      </c>
      <c r="B30" s="67">
        <v>0</v>
      </c>
      <c r="C30" s="67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f>SUM(D30:G30)*J5</f>
        <v>0</v>
      </c>
      <c r="K30" s="39"/>
    </row>
    <row r="31" spans="1:11" s="6" customFormat="1" ht="13.15" x14ac:dyDescent="0.4">
      <c r="A31" s="36">
        <v>11</v>
      </c>
      <c r="B31" s="67">
        <v>0</v>
      </c>
      <c r="C31" s="67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f>SUM(D31:G31)*J5</f>
        <v>0</v>
      </c>
      <c r="K31" s="39"/>
    </row>
    <row r="32" spans="1:11" s="6" customFormat="1" ht="13.15" x14ac:dyDescent="0.4">
      <c r="A32" s="36">
        <v>12</v>
      </c>
      <c r="B32" s="67">
        <v>0</v>
      </c>
      <c r="C32" s="67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f>SUM(D32:G32)*J5</f>
        <v>0</v>
      </c>
      <c r="K32" s="39"/>
    </row>
    <row r="33" spans="1:11" s="6" customFormat="1" ht="13.15" x14ac:dyDescent="0.4">
      <c r="A33" s="36">
        <v>13</v>
      </c>
      <c r="B33" s="67">
        <v>0</v>
      </c>
      <c r="C33" s="67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f>SUM(D33:G33)*J5</f>
        <v>0</v>
      </c>
      <c r="K33" s="39"/>
    </row>
    <row r="34" spans="1:11" s="6" customFormat="1" ht="13.15" x14ac:dyDescent="0.4">
      <c r="A34" s="36">
        <v>14</v>
      </c>
      <c r="B34" s="67">
        <v>0</v>
      </c>
      <c r="C34" s="67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f>SUM(D34:G34)*J5</f>
        <v>0</v>
      </c>
      <c r="K34" s="39"/>
    </row>
    <row r="35" spans="1:11" s="6" customFormat="1" ht="13.15" x14ac:dyDescent="0.4">
      <c r="A35" s="36">
        <v>15</v>
      </c>
      <c r="B35" s="67">
        <v>0</v>
      </c>
      <c r="C35" s="67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f>SUM(D35:G35)*J5</f>
        <v>0</v>
      </c>
      <c r="K35" s="39"/>
    </row>
    <row r="36" spans="1:11" s="6" customFormat="1" ht="13.15" x14ac:dyDescent="0.4">
      <c r="A36" s="36">
        <v>16</v>
      </c>
      <c r="B36" s="67">
        <v>0</v>
      </c>
      <c r="C36" s="67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f>SUM(D36:G36)*J5</f>
        <v>0</v>
      </c>
      <c r="K36" s="39"/>
    </row>
    <row r="37" spans="1:11" s="6" customFormat="1" ht="13.15" x14ac:dyDescent="0.4">
      <c r="A37" s="36">
        <v>17</v>
      </c>
      <c r="B37" s="67">
        <v>0</v>
      </c>
      <c r="C37" s="67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f>SUM(D37:G37)*J5</f>
        <v>0</v>
      </c>
      <c r="K37" s="39"/>
    </row>
    <row r="38" spans="1:11" s="6" customFormat="1" ht="13.15" x14ac:dyDescent="0.4">
      <c r="A38" s="36">
        <v>18</v>
      </c>
      <c r="B38" s="67">
        <v>0</v>
      </c>
      <c r="C38" s="67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f>SUM(D38:G38)*J5</f>
        <v>0</v>
      </c>
      <c r="K38" s="39"/>
    </row>
    <row r="39" spans="1:11" s="6" customFormat="1" ht="13.15" x14ac:dyDescent="0.4">
      <c r="A39" s="36">
        <v>19</v>
      </c>
      <c r="B39" s="67">
        <v>0</v>
      </c>
      <c r="C39" s="67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f>SUM(D39:G39)*J5</f>
        <v>0</v>
      </c>
      <c r="K39" s="39"/>
    </row>
    <row r="40" spans="1:11" s="6" customFormat="1" ht="13.15" x14ac:dyDescent="0.4">
      <c r="A40" s="36">
        <v>20</v>
      </c>
      <c r="B40" s="67">
        <v>0</v>
      </c>
      <c r="C40" s="67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f>SUM(D40:G40)*J5</f>
        <v>0</v>
      </c>
      <c r="K40" s="39"/>
    </row>
    <row r="41" spans="1:11" s="6" customFormat="1" ht="13.15" x14ac:dyDescent="0.4">
      <c r="A41" s="36">
        <v>21</v>
      </c>
      <c r="B41" s="67">
        <v>0</v>
      </c>
      <c r="C41" s="67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f>SUM(D41:G41)*J5</f>
        <v>0</v>
      </c>
      <c r="K41" s="39"/>
    </row>
    <row r="42" spans="1:11" s="6" customFormat="1" ht="13.15" x14ac:dyDescent="0.4">
      <c r="A42" s="36">
        <v>22</v>
      </c>
      <c r="B42" s="67">
        <v>0</v>
      </c>
      <c r="C42" s="67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f>SUM(D42:G42)*J5</f>
        <v>0</v>
      </c>
      <c r="K42" s="39"/>
    </row>
    <row r="43" spans="1:11" s="6" customFormat="1" ht="13.15" x14ac:dyDescent="0.4">
      <c r="A43" s="36">
        <v>23</v>
      </c>
      <c r="B43" s="67">
        <v>0</v>
      </c>
      <c r="C43" s="67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f>SUM(D43:G43)*J5</f>
        <v>0</v>
      </c>
      <c r="K43" s="39"/>
    </row>
    <row r="44" spans="1:11" s="6" customFormat="1" ht="13.15" x14ac:dyDescent="0.4">
      <c r="A44" s="36">
        <v>24</v>
      </c>
      <c r="B44" s="67">
        <v>0</v>
      </c>
      <c r="C44" s="67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f>SUM(D44:G44)*J5</f>
        <v>0</v>
      </c>
      <c r="K44" s="39"/>
    </row>
    <row r="45" spans="1:11" s="6" customFormat="1" ht="13.15" x14ac:dyDescent="0.4">
      <c r="A45" s="36">
        <v>25</v>
      </c>
      <c r="B45" s="67">
        <v>0</v>
      </c>
      <c r="C45" s="67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f>SUM(D45:G45)*J5</f>
        <v>0</v>
      </c>
      <c r="K45" s="39"/>
    </row>
    <row r="46" spans="1:11" s="6" customFormat="1" ht="13.15" x14ac:dyDescent="0.4">
      <c r="A46" s="36">
        <v>26</v>
      </c>
      <c r="B46" s="67">
        <v>0</v>
      </c>
      <c r="C46" s="67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f>SUM(D46:G46)*J5</f>
        <v>0</v>
      </c>
      <c r="K46" s="39"/>
    </row>
    <row r="47" spans="1:11" s="6" customFormat="1" ht="13.15" x14ac:dyDescent="0.4">
      <c r="A47" s="36">
        <v>27</v>
      </c>
      <c r="B47" s="67">
        <v>0</v>
      </c>
      <c r="C47" s="67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f>SUM(D47:G47)*J5</f>
        <v>0</v>
      </c>
      <c r="K47" s="39"/>
    </row>
    <row r="48" spans="1:11" s="6" customFormat="1" ht="13.15" x14ac:dyDescent="0.4">
      <c r="A48" s="36">
        <v>28</v>
      </c>
      <c r="B48" s="67">
        <v>0</v>
      </c>
      <c r="C48" s="67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f>SUM(D48:G48)*J5</f>
        <v>0</v>
      </c>
      <c r="K48" s="39"/>
    </row>
    <row r="49" spans="1:11" s="6" customFormat="1" ht="13.15" x14ac:dyDescent="0.4">
      <c r="A49" s="36">
        <v>29</v>
      </c>
      <c r="B49" s="67">
        <v>0</v>
      </c>
      <c r="C49" s="67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f>SUM(D49:G49)*J5</f>
        <v>0</v>
      </c>
      <c r="K49" s="39"/>
    </row>
    <row r="50" spans="1:11" s="6" customFormat="1" ht="13.15" x14ac:dyDescent="0.4">
      <c r="A50" s="40">
        <v>30</v>
      </c>
      <c r="B50" s="68">
        <v>0</v>
      </c>
      <c r="C50" s="68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f>SUM(D50:G50)*J5</f>
        <v>0</v>
      </c>
      <c r="K50" s="39"/>
    </row>
    <row r="51" spans="1:11" s="6" customFormat="1" ht="13.15" x14ac:dyDescent="0.4">
      <c r="A51" s="38" t="s">
        <v>34</v>
      </c>
      <c r="B51" s="67">
        <f>B21+NPV(J3,B22:B50)</f>
        <v>126306.60636303175</v>
      </c>
      <c r="C51" s="67">
        <f>C21+NPV(J3,C22:C50)</f>
        <v>327.23577085453564</v>
      </c>
      <c r="D51" s="29">
        <f>D21+NPV(J3,D22:D50)</f>
        <v>0</v>
      </c>
      <c r="E51" s="29">
        <f>E21+NPV(J3,E22:E50)</f>
        <v>0</v>
      </c>
      <c r="F51" s="29">
        <f>F21+NPV(J3,F22:F50)</f>
        <v>33400.437675181405</v>
      </c>
      <c r="G51" s="29">
        <f>G21+NPV(J3,G22:G50)</f>
        <v>465588.50196173385</v>
      </c>
      <c r="H51" s="29">
        <f>H21+NPV(J3,H22:H50)</f>
        <v>524599.78367022658</v>
      </c>
      <c r="I51" s="29">
        <f>I21+NPV(J3,I22:I50)</f>
        <v>1573497.8885328039</v>
      </c>
      <c r="J51" s="29">
        <f>J21+NPV(J3,J22:J50)</f>
        <v>37424.170472768645</v>
      </c>
      <c r="K51" s="39"/>
    </row>
    <row r="52" spans="1:11" s="6" customFormat="1" ht="13.15" x14ac:dyDescent="0.4">
      <c r="A52" s="38" t="s">
        <v>35</v>
      </c>
      <c r="B52" s="56">
        <f>B21+NPV(J4,B22:B50)</f>
        <v>150351.40067978748</v>
      </c>
      <c r="C52" s="56">
        <f>C21+NPV(J4,C22:C50)</f>
        <v>389.53114106396953</v>
      </c>
      <c r="D52" s="29">
        <f>D21+NPV(J4,D22:D50)</f>
        <v>0</v>
      </c>
      <c r="E52" s="29">
        <f>E21+NPV(J4,E22:E50)</f>
        <v>0</v>
      </c>
      <c r="F52" s="29">
        <f>F21+NPV(J4,F22:F50)</f>
        <v>39925.474307214572</v>
      </c>
      <c r="G52" s="29">
        <f>G21+NPV(J4,G22:G50)</f>
        <v>561584.04068092047</v>
      </c>
      <c r="H52" s="29">
        <f>H21+NPV(J4,H22:H50)</f>
        <v>633930.2017845778</v>
      </c>
      <c r="I52" s="29">
        <f>I21+NPV(J4,I22:I50)</f>
        <v>1873042.2605736181</v>
      </c>
      <c r="J52" s="29">
        <f>J21+NPV(J4,J22:J50)</f>
        <v>45113.213624110125</v>
      </c>
      <c r="K52" s="39"/>
    </row>
    <row r="53" spans="1:11" s="6" customFormat="1" ht="13.15" x14ac:dyDescent="0.4"/>
    <row r="54" spans="1:11" s="6" customFormat="1" ht="13.15" x14ac:dyDescent="0.4"/>
    <row r="55" spans="1:11" s="6" customFormat="1" ht="13.15" x14ac:dyDescent="0.4"/>
    <row r="56" spans="1:11" s="6" customFormat="1" ht="13.15" x14ac:dyDescent="0.4"/>
    <row r="57" spans="1:11" s="6" customFormat="1" ht="13.15" x14ac:dyDescent="0.4"/>
    <row r="58" spans="1:11" s="6" customFormat="1" ht="13.15" x14ac:dyDescent="0.4">
      <c r="C58" s="20"/>
      <c r="D58" s="20"/>
      <c r="E58" s="20"/>
      <c r="F58" s="20"/>
      <c r="G58" s="20"/>
      <c r="H58" s="20"/>
      <c r="I58" s="20"/>
    </row>
    <row r="59" spans="1:11" s="6" customFormat="1" ht="13.15" x14ac:dyDescent="0.4">
      <c r="C59" s="20"/>
      <c r="D59" s="20"/>
      <c r="E59" s="20"/>
      <c r="F59" s="20"/>
      <c r="G59" s="20"/>
      <c r="H59" s="20"/>
      <c r="I59" s="20"/>
    </row>
    <row r="60" spans="1:11" s="6" customFormat="1" ht="13.15" x14ac:dyDescent="0.4"/>
    <row r="61" spans="1:11" s="6" customFormat="1" ht="13.15" x14ac:dyDescent="0.4"/>
    <row r="62" spans="1:11" s="6" customFormat="1" ht="13.15" x14ac:dyDescent="0.4"/>
    <row r="63" spans="1:11" s="6" customFormat="1" ht="13.15" x14ac:dyDescent="0.4"/>
    <row r="64" spans="1:11" s="6" customFormat="1" ht="13.15" x14ac:dyDescent="0.4"/>
    <row r="65" s="6" customFormat="1" ht="13.15" x14ac:dyDescent="0.4"/>
    <row r="66" s="6" customFormat="1" ht="13.15" x14ac:dyDescent="0.4"/>
    <row r="67" s="6" customFormat="1" ht="13.15" x14ac:dyDescent="0.4"/>
    <row r="68" s="6" customFormat="1" ht="13.15" x14ac:dyDescent="0.4"/>
  </sheetData>
  <printOptions horizontalCentered="1"/>
  <pageMargins left="0.23622047244094491" right="0.23622047244094491" top="0.74803149606299213" bottom="0.74803149606299213" header="0.31496062992125984" footer="0.31496062992125984"/>
  <pageSetup scale="74" orientation="portrait" r:id="rId1"/>
  <headerFooter>
    <oddHeader>&amp;CMidAmerican Energy Company
Iowa Energy Efficiency&amp;R2021 Exhibit F
Detailed Cost Benefit Results
EEP-2018-0002</oddHeader>
    <oddFooter>&amp;L&amp;A&amp;CPage &amp;P of &amp;N&amp;R&amp;F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99823-F8E7-471F-965D-BF01CB19B323}">
  <sheetPr codeName="Sheet22">
    <pageSetUpPr fitToPage="1"/>
  </sheetPr>
  <dimension ref="A2:T68"/>
  <sheetViews>
    <sheetView view="pageLayout" zoomScale="90" zoomScaleNormal="100" zoomScalePageLayoutView="90" workbookViewId="0">
      <selection activeCell="A2" sqref="A2"/>
    </sheetView>
  </sheetViews>
  <sheetFormatPr defaultColWidth="9.1328125" defaultRowHeight="14.25" x14ac:dyDescent="0.45"/>
  <cols>
    <col min="1" max="1" customWidth="true" style="21" width="10.265625" collapsed="false"/>
    <col min="2" max="2" customWidth="true" style="21" width="14.3984375" collapsed="false"/>
    <col min="3" max="3" customWidth="true" style="21" width="14.265625" collapsed="false"/>
    <col min="4" max="6" customWidth="true" style="21" width="14.73046875" collapsed="false"/>
    <col min="7" max="7" customWidth="true" style="21" width="16.59765625" collapsed="false"/>
    <col min="8" max="9" customWidth="true" style="21" width="12.265625" collapsed="false"/>
    <col min="10" max="10" customWidth="true" style="21" width="13.0" collapsed="false"/>
    <col min="11" max="11" bestFit="true" customWidth="true" style="21" width="12.3984375" collapsed="false"/>
    <col min="12" max="12" customWidth="true" style="21" width="12.73046875" collapsed="false"/>
    <col min="13" max="13" bestFit="true" customWidth="true" style="21" width="23.1328125" collapsed="false"/>
    <col min="14" max="14" bestFit="true" customWidth="true" style="21" width="13.265625" collapsed="false"/>
    <col min="15" max="16" bestFit="true" customWidth="true" style="21" width="13.0" collapsed="false"/>
    <col min="17" max="17" bestFit="true" customWidth="true" style="21" width="12.73046875" collapsed="false"/>
    <col min="18" max="18" bestFit="true" customWidth="true" style="21" width="13.3984375" collapsed="false"/>
    <col min="19" max="16384" style="21" width="9.1328125" collapsed="false"/>
  </cols>
  <sheetData>
    <row r="2" spans="1:20" s="2" customFormat="1" ht="18" x14ac:dyDescent="0.55000000000000004">
      <c r="A2" s="1" t="s">
        <v>50</v>
      </c>
      <c r="B2" s="31"/>
      <c r="C2" s="31"/>
      <c r="D2" s="31"/>
      <c r="E2" s="31"/>
      <c r="F2" s="31"/>
      <c r="G2" s="31"/>
      <c r="H2" s="31"/>
      <c r="I2" s="32"/>
      <c r="J2" s="33"/>
      <c r="K2" s="26"/>
    </row>
    <row r="3" spans="1:20" s="2" customFormat="1" ht="18" x14ac:dyDescent="0.55000000000000004">
      <c r="A3" s="1" t="s">
        <v>55</v>
      </c>
      <c r="B3" s="31"/>
      <c r="C3" s="31"/>
      <c r="D3" s="31"/>
      <c r="E3" s="31"/>
      <c r="F3" s="31"/>
      <c r="G3" s="31"/>
      <c r="H3" s="31"/>
      <c r="I3" s="34" t="s">
        <v>36</v>
      </c>
      <c r="J3" s="35">
        <v>7.1300000000000002E-2</v>
      </c>
      <c r="K3" s="26"/>
    </row>
    <row r="4" spans="1:20" s="6" customFormat="1" x14ac:dyDescent="0.45">
      <c r="A4" s="3"/>
      <c r="B4" s="36"/>
      <c r="C4" s="28"/>
      <c r="D4" s="36"/>
      <c r="E4" s="36"/>
      <c r="F4" s="36"/>
      <c r="G4" s="36"/>
      <c r="H4" s="36"/>
      <c r="I4" s="34" t="s">
        <v>37</v>
      </c>
      <c r="J4" s="35">
        <v>2.1999999999999999E-2</v>
      </c>
      <c r="K4" s="4"/>
      <c r="L4" s="4"/>
      <c r="O4" s="5"/>
      <c r="P4" s="5"/>
      <c r="Q4" s="5"/>
      <c r="R4" s="5"/>
    </row>
    <row r="5" spans="1:20" s="6" customFormat="1" x14ac:dyDescent="0.45">
      <c r="A5" s="3" t="s">
        <v>0</v>
      </c>
      <c r="B5" s="36"/>
      <c r="C5" s="29">
        <v>103980.40258834616</v>
      </c>
      <c r="D5" s="36"/>
      <c r="E5" s="36"/>
      <c r="F5" s="36"/>
      <c r="G5" s="36"/>
      <c r="H5" s="36"/>
      <c r="I5" s="34" t="s">
        <v>38</v>
      </c>
      <c r="J5" s="35">
        <v>7.4999999999999997E-2</v>
      </c>
      <c r="K5" s="4"/>
      <c r="L5" s="4"/>
      <c r="O5" s="5"/>
      <c r="P5" s="5"/>
      <c r="Q5" s="5"/>
      <c r="R5" s="5"/>
    </row>
    <row r="6" spans="1:20" s="6" customFormat="1" ht="13.15" x14ac:dyDescent="0.4">
      <c r="A6" s="3" t="s">
        <v>1</v>
      </c>
      <c r="B6" s="36"/>
      <c r="C6" s="29">
        <v>1015879.8000000004</v>
      </c>
      <c r="D6" s="36"/>
      <c r="E6" s="36"/>
      <c r="F6" s="36"/>
      <c r="G6" s="36"/>
      <c r="H6" s="36"/>
      <c r="I6" s="37"/>
      <c r="J6" s="37"/>
      <c r="K6" s="4"/>
      <c r="L6" s="4"/>
      <c r="M6" s="4"/>
      <c r="N6" s="8"/>
      <c r="O6" s="8"/>
      <c r="P6" s="8"/>
      <c r="Q6" s="8"/>
      <c r="R6" s="8"/>
    </row>
    <row r="7" spans="1:20" s="6" customFormat="1" ht="13.15" x14ac:dyDescent="0.4">
      <c r="A7" s="3" t="s">
        <v>2</v>
      </c>
      <c r="B7" s="36"/>
      <c r="C7" s="29">
        <v>1015879.8000000004</v>
      </c>
      <c r="D7" s="36"/>
      <c r="E7" s="36"/>
      <c r="F7" s="36"/>
      <c r="G7" s="36"/>
      <c r="H7" s="36"/>
      <c r="I7" s="37"/>
      <c r="J7" s="37"/>
      <c r="K7" s="4"/>
      <c r="L7" s="4"/>
      <c r="M7" s="4"/>
      <c r="N7" s="9"/>
      <c r="O7" s="9"/>
      <c r="P7" s="9"/>
      <c r="Q7" s="9"/>
      <c r="R7" s="9"/>
    </row>
    <row r="8" spans="1:20" s="6" customFormat="1" ht="13.15" x14ac:dyDescent="0.4">
      <c r="A8" s="3" t="s">
        <v>3</v>
      </c>
      <c r="B8" s="36"/>
      <c r="C8" s="29">
        <v>0</v>
      </c>
      <c r="D8" s="36"/>
      <c r="E8" s="36"/>
      <c r="F8" s="36"/>
      <c r="G8" s="36"/>
      <c r="H8" s="36"/>
      <c r="I8" s="37"/>
      <c r="J8" s="37"/>
      <c r="K8" s="4"/>
      <c r="L8" s="4"/>
      <c r="M8" s="4"/>
      <c r="N8" s="10"/>
      <c r="O8" s="10"/>
      <c r="P8" s="10"/>
      <c r="Q8" s="10"/>
      <c r="R8" s="10"/>
    </row>
    <row r="9" spans="1:20" s="6" customFormat="1" ht="13.15" x14ac:dyDescent="0.4">
      <c r="A9" s="3"/>
      <c r="B9" s="36"/>
      <c r="C9" s="38"/>
      <c r="D9" s="38" t="s">
        <v>4</v>
      </c>
      <c r="E9" s="38"/>
      <c r="F9" s="38" t="s">
        <v>5</v>
      </c>
      <c r="G9" s="38"/>
      <c r="H9" s="36"/>
      <c r="I9" s="36"/>
      <c r="J9" s="39"/>
    </row>
    <row r="10" spans="1:20" s="6" customFormat="1" ht="13.15" x14ac:dyDescent="0.4">
      <c r="A10" s="12" t="s">
        <v>6</v>
      </c>
      <c r="B10" s="40"/>
      <c r="C10" s="41" t="s">
        <v>7</v>
      </c>
      <c r="D10" s="41" t="s">
        <v>8</v>
      </c>
      <c r="E10" s="41" t="s">
        <v>9</v>
      </c>
      <c r="F10" s="41" t="s">
        <v>10</v>
      </c>
      <c r="G10" s="41" t="s">
        <v>11</v>
      </c>
      <c r="H10" s="36"/>
      <c r="I10" s="36"/>
      <c r="J10" s="39"/>
    </row>
    <row r="11" spans="1:20" s="6" customFormat="1" ht="13.15" x14ac:dyDescent="0.4">
      <c r="A11" s="3" t="s">
        <v>12</v>
      </c>
      <c r="B11" s="36"/>
      <c r="C11" s="28">
        <f>H51+I51+C7+C8</f>
        <v>1176072.4099993296</v>
      </c>
      <c r="D11" s="28">
        <f>SUM(D51:G51)</f>
        <v>182984.22553051548</v>
      </c>
      <c r="E11" s="28">
        <f>SUM(D51:G51)</f>
        <v>182984.22553051548</v>
      </c>
      <c r="F11" s="28">
        <f>SUM(D51:G51)+I51+C8</f>
        <v>182984.22553051548</v>
      </c>
      <c r="G11" s="29">
        <f>SUM(D52:G52)+I52+J52</f>
        <v>272786.61969716079</v>
      </c>
      <c r="H11" s="43"/>
      <c r="I11" s="42"/>
      <c r="J11" s="39"/>
      <c r="O11" s="16"/>
      <c r="P11" s="16"/>
      <c r="Q11" s="16"/>
      <c r="R11" s="16"/>
      <c r="S11" s="16"/>
      <c r="T11" s="16"/>
    </row>
    <row r="12" spans="1:20" s="6" customFormat="1" ht="13.15" x14ac:dyDescent="0.4">
      <c r="A12" s="12" t="s">
        <v>13</v>
      </c>
      <c r="B12" s="40"/>
      <c r="C12" s="55">
        <f>C6</f>
        <v>1015879.8000000004</v>
      </c>
      <c r="D12" s="55">
        <f>H51+C5+C7</f>
        <v>1280052.8125876756</v>
      </c>
      <c r="E12" s="55">
        <f>C5+C7</f>
        <v>1119860.2025883466</v>
      </c>
      <c r="F12" s="55">
        <f>C5+C6</f>
        <v>1119860.2025883466</v>
      </c>
      <c r="G12" s="55">
        <f>C5+C6</f>
        <v>1119860.2025883466</v>
      </c>
      <c r="H12" s="36"/>
      <c r="I12" s="42"/>
      <c r="J12" s="39"/>
      <c r="O12" s="16"/>
      <c r="P12" s="16"/>
      <c r="Q12" s="16"/>
      <c r="R12" s="16"/>
      <c r="S12" s="16"/>
      <c r="T12" s="16"/>
    </row>
    <row r="13" spans="1:20" s="6" customFormat="1" ht="13.15" x14ac:dyDescent="0.4">
      <c r="A13" s="3" t="s">
        <v>14</v>
      </c>
      <c r="B13" s="36"/>
      <c r="C13" s="28">
        <f>C11-C12</f>
        <v>160192.6099993292</v>
      </c>
      <c r="D13" s="28">
        <f>D11-D12</f>
        <v>-1097068.5870571602</v>
      </c>
      <c r="E13" s="28">
        <f>E11-E12</f>
        <v>-936875.97705783113</v>
      </c>
      <c r="F13" s="28">
        <f>F11-F12</f>
        <v>-936875.97705783113</v>
      </c>
      <c r="G13" s="28">
        <f>G11-G12</f>
        <v>-847073.58289118577</v>
      </c>
      <c r="H13" s="36"/>
      <c r="I13" s="44"/>
      <c r="J13" s="39"/>
      <c r="O13" s="16"/>
      <c r="P13" s="16"/>
      <c r="Q13" s="16"/>
      <c r="R13" s="16"/>
      <c r="S13" s="16"/>
      <c r="T13" s="16"/>
    </row>
    <row r="14" spans="1:20" s="6" customFormat="1" ht="13.15" x14ac:dyDescent="0.4">
      <c r="A14" s="3" t="s">
        <v>15</v>
      </c>
      <c r="B14" s="36"/>
      <c r="C14" s="45">
        <f>IFERROR(C11/C12,0)</f>
        <v>1.1576885474042591</v>
      </c>
      <c r="D14" s="45">
        <f t="shared" ref="D14:G14" si="0">IFERROR(D11/D12,0)</f>
        <v>0.14295052808063902</v>
      </c>
      <c r="E14" s="45">
        <f t="shared" si="0"/>
        <v>0.16339916813507777</v>
      </c>
      <c r="F14" s="45">
        <f t="shared" si="0"/>
        <v>0.16339916813507777</v>
      </c>
      <c r="G14" s="45">
        <f t="shared" si="0"/>
        <v>0.24358988654714736</v>
      </c>
      <c r="H14" s="36"/>
      <c r="I14" s="36"/>
      <c r="J14" s="39"/>
      <c r="O14" s="16"/>
      <c r="P14" s="16"/>
      <c r="Q14" s="16"/>
      <c r="R14" s="16"/>
      <c r="S14" s="16"/>
      <c r="T14" s="16"/>
    </row>
    <row r="15" spans="1:20" s="6" customFormat="1" ht="13.15" x14ac:dyDescent="0.4">
      <c r="A15" s="3" t="s">
        <v>48</v>
      </c>
      <c r="B15" s="36"/>
      <c r="C15" s="54">
        <f>IFERROR(C12/B51,"")</f>
        <v>30.814281393256472</v>
      </c>
      <c r="D15" s="54">
        <f>IFERROR(D12/B51,"")</f>
        <v>38.827337215786763</v>
      </c>
      <c r="E15" s="54">
        <f>IFERROR(E12/B51,"")</f>
        <v>33.968277943578066</v>
      </c>
      <c r="F15" s="54">
        <f>IFERROR(F12/B51,"")</f>
        <v>33.968277943578066</v>
      </c>
      <c r="G15" s="54">
        <f>IFERROR(G12/B52,"")</f>
        <v>25.218814858847242</v>
      </c>
      <c r="H15" s="36"/>
      <c r="I15" s="36"/>
      <c r="J15" s="39"/>
      <c r="O15" s="16"/>
      <c r="P15" s="16"/>
      <c r="Q15" s="16"/>
      <c r="R15" s="16"/>
      <c r="S15" s="16"/>
      <c r="T15" s="16"/>
    </row>
    <row r="16" spans="1:20" s="6" customFormat="1" ht="13.15" x14ac:dyDescent="0.4">
      <c r="A16" s="3"/>
      <c r="B16" s="36"/>
      <c r="C16" s="36"/>
      <c r="D16" s="36"/>
      <c r="E16" s="36"/>
      <c r="F16" s="36"/>
      <c r="G16" s="36"/>
      <c r="H16" s="36"/>
      <c r="I16" s="36"/>
      <c r="J16" s="39"/>
    </row>
    <row r="17" spans="1:11" s="6" customFormat="1" ht="13.15" x14ac:dyDescent="0.4">
      <c r="A17" s="11"/>
      <c r="B17" s="38"/>
      <c r="C17" s="38"/>
      <c r="D17" s="38" t="s">
        <v>17</v>
      </c>
      <c r="E17" s="38" t="s">
        <v>17</v>
      </c>
      <c r="F17" s="38" t="s">
        <v>17</v>
      </c>
      <c r="G17" s="38"/>
      <c r="H17" s="38"/>
      <c r="I17" s="38"/>
      <c r="J17" s="38"/>
    </row>
    <row r="18" spans="1:11" s="6" customFormat="1" ht="13.15" x14ac:dyDescent="0.4">
      <c r="A18" s="11"/>
      <c r="B18" s="38"/>
      <c r="C18" s="38"/>
      <c r="D18" s="38" t="s">
        <v>46</v>
      </c>
      <c r="E18" s="38" t="s">
        <v>20</v>
      </c>
      <c r="F18" s="38" t="s">
        <v>21</v>
      </c>
      <c r="G18" s="38" t="s">
        <v>17</v>
      </c>
      <c r="H18" s="38"/>
      <c r="I18" s="38"/>
      <c r="J18" s="38"/>
    </row>
    <row r="19" spans="1:11" s="6" customFormat="1" ht="13.15" x14ac:dyDescent="0.4">
      <c r="A19" s="11"/>
      <c r="B19" s="38" t="s">
        <v>22</v>
      </c>
      <c r="C19" s="38" t="s">
        <v>23</v>
      </c>
      <c r="D19" s="38" t="s">
        <v>24</v>
      </c>
      <c r="E19" s="38" t="s">
        <v>24</v>
      </c>
      <c r="F19" s="38" t="s">
        <v>24</v>
      </c>
      <c r="G19" s="38" t="s">
        <v>22</v>
      </c>
      <c r="H19" s="38" t="s">
        <v>25</v>
      </c>
      <c r="I19" s="38" t="s">
        <v>26</v>
      </c>
      <c r="J19" s="38"/>
    </row>
    <row r="20" spans="1:11" s="6" customFormat="1" ht="13.15" x14ac:dyDescent="0.4">
      <c r="A20" s="13" t="s">
        <v>27</v>
      </c>
      <c r="B20" s="41" t="s">
        <v>47</v>
      </c>
      <c r="C20" s="41" t="s">
        <v>47</v>
      </c>
      <c r="D20" s="41" t="s">
        <v>30</v>
      </c>
      <c r="E20" s="41" t="s">
        <v>30</v>
      </c>
      <c r="F20" s="41" t="s">
        <v>30</v>
      </c>
      <c r="G20" s="41" t="s">
        <v>30</v>
      </c>
      <c r="H20" s="41" t="s">
        <v>31</v>
      </c>
      <c r="I20" s="41" t="s">
        <v>32</v>
      </c>
      <c r="J20" s="41" t="s">
        <v>33</v>
      </c>
    </row>
    <row r="21" spans="1:11" s="6" customFormat="1" ht="13.15" x14ac:dyDescent="0.4">
      <c r="A21" s="3">
        <v>1</v>
      </c>
      <c r="B21" s="67">
        <v>3323.8350000000005</v>
      </c>
      <c r="C21" s="67">
        <v>37.793380000000077</v>
      </c>
      <c r="D21" s="29">
        <v>0</v>
      </c>
      <c r="E21" s="29">
        <v>0</v>
      </c>
      <c r="F21" s="29">
        <v>3676.32</v>
      </c>
      <c r="G21" s="29">
        <v>11205.26</v>
      </c>
      <c r="H21" s="29">
        <v>12068.45</v>
      </c>
      <c r="I21" s="29">
        <v>0</v>
      </c>
      <c r="J21" s="29">
        <f>SUM(D21:G21)*J5</f>
        <v>1116.1185</v>
      </c>
    </row>
    <row r="22" spans="1:11" s="6" customFormat="1" ht="13.15" x14ac:dyDescent="0.4">
      <c r="A22" s="3">
        <v>2</v>
      </c>
      <c r="B22" s="67">
        <v>3323.8350000000005</v>
      </c>
      <c r="C22" s="67">
        <v>37.793380000000077</v>
      </c>
      <c r="D22" s="29">
        <v>0</v>
      </c>
      <c r="E22" s="29">
        <v>0</v>
      </c>
      <c r="F22" s="29">
        <v>3725.96</v>
      </c>
      <c r="G22" s="29">
        <v>11884.94</v>
      </c>
      <c r="H22" s="29">
        <v>12968.98</v>
      </c>
      <c r="I22" s="29">
        <v>0</v>
      </c>
      <c r="J22" s="29">
        <f>SUM(D22:G22)*J5</f>
        <v>1170.8175000000001</v>
      </c>
    </row>
    <row r="23" spans="1:11" s="6" customFormat="1" ht="13.15" x14ac:dyDescent="0.4">
      <c r="A23" s="3">
        <v>3</v>
      </c>
      <c r="B23" s="67">
        <v>3323.8350000000005</v>
      </c>
      <c r="C23" s="67">
        <v>37.793380000000077</v>
      </c>
      <c r="D23" s="29">
        <v>0</v>
      </c>
      <c r="E23" s="29">
        <v>0</v>
      </c>
      <c r="F23" s="29">
        <v>3776.25</v>
      </c>
      <c r="G23" s="29">
        <v>12434.18</v>
      </c>
      <c r="H23" s="29">
        <v>13949.52</v>
      </c>
      <c r="I23" s="29">
        <v>0</v>
      </c>
      <c r="J23" s="29">
        <f>SUM(D23:G23)*J5</f>
        <v>1215.78225</v>
      </c>
    </row>
    <row r="24" spans="1:11" s="6" customFormat="1" ht="13.15" x14ac:dyDescent="0.4">
      <c r="A24" s="36">
        <v>4</v>
      </c>
      <c r="B24" s="67">
        <v>3323.8350000000005</v>
      </c>
      <c r="C24" s="67">
        <v>37.793380000000077</v>
      </c>
      <c r="D24" s="29">
        <v>0</v>
      </c>
      <c r="E24" s="29">
        <v>0</v>
      </c>
      <c r="F24" s="29">
        <v>3827.23</v>
      </c>
      <c r="G24" s="29">
        <v>13106.4</v>
      </c>
      <c r="H24" s="29">
        <v>14670.36</v>
      </c>
      <c r="I24" s="29">
        <v>0</v>
      </c>
      <c r="J24" s="29">
        <f>SUM(D24:G24)*J5</f>
        <v>1270.02225</v>
      </c>
      <c r="K24" s="39"/>
    </row>
    <row r="25" spans="1:11" s="6" customFormat="1" ht="13.15" x14ac:dyDescent="0.4">
      <c r="A25" s="36">
        <v>5</v>
      </c>
      <c r="B25" s="67">
        <v>3323.8350000000005</v>
      </c>
      <c r="C25" s="67">
        <v>37.793380000000077</v>
      </c>
      <c r="D25" s="29">
        <v>0</v>
      </c>
      <c r="E25" s="29">
        <v>0</v>
      </c>
      <c r="F25" s="29">
        <v>3878.89</v>
      </c>
      <c r="G25" s="29">
        <v>13663.23</v>
      </c>
      <c r="H25" s="29">
        <v>15261.39</v>
      </c>
      <c r="I25" s="29">
        <v>0</v>
      </c>
      <c r="J25" s="29">
        <f>SUM(D25:G25)*J5</f>
        <v>1315.6589999999999</v>
      </c>
      <c r="K25" s="39"/>
    </row>
    <row r="26" spans="1:11" s="6" customFormat="1" ht="13.15" x14ac:dyDescent="0.4">
      <c r="A26" s="36">
        <v>6</v>
      </c>
      <c r="B26" s="67">
        <v>3323.8350000000005</v>
      </c>
      <c r="C26" s="67">
        <v>37.793380000000077</v>
      </c>
      <c r="D26" s="29">
        <v>0</v>
      </c>
      <c r="E26" s="29">
        <v>0</v>
      </c>
      <c r="F26" s="29">
        <v>3931.26</v>
      </c>
      <c r="G26" s="29">
        <v>13625.42</v>
      </c>
      <c r="H26" s="29">
        <v>15976.01</v>
      </c>
      <c r="I26" s="29">
        <v>0</v>
      </c>
      <c r="J26" s="29">
        <f>SUM(D26:G26)*J5</f>
        <v>1316.751</v>
      </c>
      <c r="K26" s="39"/>
    </row>
    <row r="27" spans="1:11" s="6" customFormat="1" ht="13.15" x14ac:dyDescent="0.4">
      <c r="A27" s="36">
        <v>7</v>
      </c>
      <c r="B27" s="67">
        <v>3323.8350000000005</v>
      </c>
      <c r="C27" s="67">
        <v>37.793380000000077</v>
      </c>
      <c r="D27" s="29">
        <v>0</v>
      </c>
      <c r="E27" s="29">
        <v>0</v>
      </c>
      <c r="F27" s="29">
        <v>3984.33</v>
      </c>
      <c r="G27" s="29">
        <v>13959.1</v>
      </c>
      <c r="H27" s="29">
        <v>16575.900000000001</v>
      </c>
      <c r="I27" s="29">
        <v>0</v>
      </c>
      <c r="J27" s="29">
        <f>SUM(D27:G27)*J5</f>
        <v>1345.7572499999999</v>
      </c>
      <c r="K27" s="39"/>
    </row>
    <row r="28" spans="1:11" s="6" customFormat="1" ht="13.15" x14ac:dyDescent="0.4">
      <c r="A28" s="36">
        <v>8</v>
      </c>
      <c r="B28" s="67">
        <v>3323.8350000000005</v>
      </c>
      <c r="C28" s="67">
        <v>37.793380000000077</v>
      </c>
      <c r="D28" s="29">
        <v>0</v>
      </c>
      <c r="E28" s="29">
        <v>0</v>
      </c>
      <c r="F28" s="29">
        <v>4038.12</v>
      </c>
      <c r="G28" s="29">
        <v>14482.6</v>
      </c>
      <c r="H28" s="29">
        <v>16581.759999999998</v>
      </c>
      <c r="I28" s="29">
        <v>0</v>
      </c>
      <c r="J28" s="29">
        <f>SUM(D28:G28)*J5</f>
        <v>1389.0540000000001</v>
      </c>
      <c r="K28" s="39"/>
    </row>
    <row r="29" spans="1:11" s="6" customFormat="1" ht="13.15" x14ac:dyDescent="0.4">
      <c r="A29" s="36">
        <v>9</v>
      </c>
      <c r="B29" s="67">
        <v>3323.8350000000005</v>
      </c>
      <c r="C29" s="67">
        <v>37.793380000000077</v>
      </c>
      <c r="D29" s="29">
        <v>0</v>
      </c>
      <c r="E29" s="29">
        <v>0</v>
      </c>
      <c r="F29" s="29">
        <v>4092.64</v>
      </c>
      <c r="G29" s="29">
        <v>15404.63</v>
      </c>
      <c r="H29" s="29">
        <v>16959.78</v>
      </c>
      <c r="I29" s="29">
        <v>0</v>
      </c>
      <c r="J29" s="29">
        <f>SUM(D29:G29)*J5</f>
        <v>1462.2952499999999</v>
      </c>
      <c r="K29" s="39"/>
    </row>
    <row r="30" spans="1:11" s="6" customFormat="1" ht="13.15" x14ac:dyDescent="0.4">
      <c r="A30" s="36">
        <v>10</v>
      </c>
      <c r="B30" s="67">
        <v>3323.8350000000005</v>
      </c>
      <c r="C30" s="67">
        <v>37.793380000000077</v>
      </c>
      <c r="D30" s="29">
        <v>0</v>
      </c>
      <c r="E30" s="29">
        <v>0</v>
      </c>
      <c r="F30" s="29">
        <v>4147.8900000000003</v>
      </c>
      <c r="G30" s="29">
        <v>16336.56</v>
      </c>
      <c r="H30" s="29">
        <v>17528.3</v>
      </c>
      <c r="I30" s="29">
        <v>0</v>
      </c>
      <c r="J30" s="29">
        <f>SUM(D30:G30)*J5</f>
        <v>1536.33375</v>
      </c>
      <c r="K30" s="39"/>
    </row>
    <row r="31" spans="1:11" s="6" customFormat="1" ht="13.15" x14ac:dyDescent="0.4">
      <c r="A31" s="36">
        <v>11</v>
      </c>
      <c r="B31" s="67">
        <v>3688.0950000000003</v>
      </c>
      <c r="C31" s="67">
        <v>39.472000000000079</v>
      </c>
      <c r="D31" s="29">
        <v>0</v>
      </c>
      <c r="E31" s="29">
        <v>0</v>
      </c>
      <c r="F31" s="29">
        <v>4390.6000000000004</v>
      </c>
      <c r="G31" s="29">
        <v>18774.89</v>
      </c>
      <c r="H31" s="29">
        <v>20523</v>
      </c>
      <c r="I31" s="29">
        <v>0</v>
      </c>
      <c r="J31" s="29">
        <f>SUM(D31:G31)*J5</f>
        <v>1737.4117499999998</v>
      </c>
      <c r="K31" s="39"/>
    </row>
    <row r="32" spans="1:11" s="6" customFormat="1" ht="13.15" x14ac:dyDescent="0.4">
      <c r="A32" s="36">
        <v>12</v>
      </c>
      <c r="B32" s="67">
        <v>3688.0950000000003</v>
      </c>
      <c r="C32" s="67">
        <v>39.472000000000079</v>
      </c>
      <c r="D32" s="29">
        <v>0</v>
      </c>
      <c r="E32" s="29">
        <v>0</v>
      </c>
      <c r="F32" s="29">
        <v>4449.87</v>
      </c>
      <c r="G32" s="29">
        <v>19202.310000000001</v>
      </c>
      <c r="H32" s="29">
        <v>21608.51</v>
      </c>
      <c r="I32" s="29">
        <v>0</v>
      </c>
      <c r="J32" s="29">
        <f>SUM(D32:G32)*J5</f>
        <v>1773.9134999999999</v>
      </c>
      <c r="K32" s="39"/>
    </row>
    <row r="33" spans="1:11" s="6" customFormat="1" ht="13.15" x14ac:dyDescent="0.4">
      <c r="A33" s="36">
        <v>13</v>
      </c>
      <c r="B33" s="67">
        <v>3688.0950000000003</v>
      </c>
      <c r="C33" s="67">
        <v>39.472000000000079</v>
      </c>
      <c r="D33" s="29">
        <v>0</v>
      </c>
      <c r="E33" s="29">
        <v>0</v>
      </c>
      <c r="F33" s="29">
        <v>4509.9399999999996</v>
      </c>
      <c r="G33" s="29">
        <v>20243.34</v>
      </c>
      <c r="H33" s="29">
        <v>22308.75</v>
      </c>
      <c r="I33" s="29">
        <v>0</v>
      </c>
      <c r="J33" s="29">
        <f>SUM(D33:G33)*J5</f>
        <v>1856.4959999999999</v>
      </c>
      <c r="K33" s="39"/>
    </row>
    <row r="34" spans="1:11" s="6" customFormat="1" ht="13.15" x14ac:dyDescent="0.4">
      <c r="A34" s="36">
        <v>14</v>
      </c>
      <c r="B34" s="67">
        <v>3688.0950000000003</v>
      </c>
      <c r="C34" s="67">
        <v>39.472000000000079</v>
      </c>
      <c r="D34" s="29">
        <v>0</v>
      </c>
      <c r="E34" s="29">
        <v>0</v>
      </c>
      <c r="F34" s="29">
        <v>4570.84</v>
      </c>
      <c r="G34" s="29">
        <v>21316.1</v>
      </c>
      <c r="H34" s="29">
        <v>22789.17</v>
      </c>
      <c r="I34" s="29">
        <v>0</v>
      </c>
      <c r="J34" s="29">
        <f>SUM(D34:G34)*J5</f>
        <v>1941.5204999999999</v>
      </c>
      <c r="K34" s="39"/>
    </row>
    <row r="35" spans="1:11" s="6" customFormat="1" ht="13.15" x14ac:dyDescent="0.4">
      <c r="A35" s="36">
        <v>15</v>
      </c>
      <c r="B35" s="67">
        <v>3688.0950000000003</v>
      </c>
      <c r="C35" s="67">
        <v>39.472000000000079</v>
      </c>
      <c r="D35" s="29">
        <v>0</v>
      </c>
      <c r="E35" s="29">
        <v>0</v>
      </c>
      <c r="F35" s="29">
        <v>4632.55</v>
      </c>
      <c r="G35" s="29">
        <v>22070.41</v>
      </c>
      <c r="H35" s="29">
        <v>23883.99</v>
      </c>
      <c r="I35" s="29">
        <v>0</v>
      </c>
      <c r="J35" s="29">
        <f>SUM(D35:G35)*J5</f>
        <v>2002.7219999999998</v>
      </c>
      <c r="K35" s="39"/>
    </row>
    <row r="36" spans="1:11" s="6" customFormat="1" ht="13.15" x14ac:dyDescent="0.4">
      <c r="A36" s="36">
        <v>16</v>
      </c>
      <c r="B36" s="67">
        <v>0</v>
      </c>
      <c r="C36" s="67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f>SUM(D36:G36)*J5</f>
        <v>0</v>
      </c>
      <c r="K36" s="39"/>
    </row>
    <row r="37" spans="1:11" s="6" customFormat="1" ht="13.15" x14ac:dyDescent="0.4">
      <c r="A37" s="36">
        <v>17</v>
      </c>
      <c r="B37" s="67">
        <v>0</v>
      </c>
      <c r="C37" s="67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f>SUM(D37:G37)*J5</f>
        <v>0</v>
      </c>
      <c r="K37" s="39"/>
    </row>
    <row r="38" spans="1:11" s="6" customFormat="1" ht="13.15" x14ac:dyDescent="0.4">
      <c r="A38" s="36">
        <v>18</v>
      </c>
      <c r="B38" s="67">
        <v>0</v>
      </c>
      <c r="C38" s="67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f>SUM(D38:G38)*J5</f>
        <v>0</v>
      </c>
      <c r="K38" s="39"/>
    </row>
    <row r="39" spans="1:11" s="6" customFormat="1" ht="13.15" x14ac:dyDescent="0.4">
      <c r="A39" s="36">
        <v>19</v>
      </c>
      <c r="B39" s="67">
        <v>0</v>
      </c>
      <c r="C39" s="67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f>SUM(D39:G39)*J5</f>
        <v>0</v>
      </c>
      <c r="K39" s="39"/>
    </row>
    <row r="40" spans="1:11" s="6" customFormat="1" ht="13.15" x14ac:dyDescent="0.4">
      <c r="A40" s="36">
        <v>20</v>
      </c>
      <c r="B40" s="67">
        <v>0</v>
      </c>
      <c r="C40" s="67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f>SUM(D40:G40)*J5</f>
        <v>0</v>
      </c>
      <c r="K40" s="39"/>
    </row>
    <row r="41" spans="1:11" s="6" customFormat="1" ht="13.15" x14ac:dyDescent="0.4">
      <c r="A41" s="36">
        <v>21</v>
      </c>
      <c r="B41" s="67">
        <v>0</v>
      </c>
      <c r="C41" s="67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f>SUM(D41:G41)*J5</f>
        <v>0</v>
      </c>
      <c r="K41" s="39"/>
    </row>
    <row r="42" spans="1:11" s="6" customFormat="1" ht="13.15" x14ac:dyDescent="0.4">
      <c r="A42" s="36">
        <v>22</v>
      </c>
      <c r="B42" s="67">
        <v>0</v>
      </c>
      <c r="C42" s="67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f>SUM(D42:G42)*J5</f>
        <v>0</v>
      </c>
      <c r="K42" s="39"/>
    </row>
    <row r="43" spans="1:11" s="6" customFormat="1" ht="13.15" x14ac:dyDescent="0.4">
      <c r="A43" s="36">
        <v>23</v>
      </c>
      <c r="B43" s="67">
        <v>0</v>
      </c>
      <c r="C43" s="67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f>SUM(D43:G43)*J5</f>
        <v>0</v>
      </c>
      <c r="K43" s="39"/>
    </row>
    <row r="44" spans="1:11" s="6" customFormat="1" ht="13.15" x14ac:dyDescent="0.4">
      <c r="A44" s="36">
        <v>24</v>
      </c>
      <c r="B44" s="67">
        <v>0</v>
      </c>
      <c r="C44" s="67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f>SUM(D44:G44)*J5</f>
        <v>0</v>
      </c>
      <c r="K44" s="39"/>
    </row>
    <row r="45" spans="1:11" s="6" customFormat="1" ht="13.15" x14ac:dyDescent="0.4">
      <c r="A45" s="36">
        <v>25</v>
      </c>
      <c r="B45" s="67">
        <v>0</v>
      </c>
      <c r="C45" s="67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f>SUM(D45:G45)*J5</f>
        <v>0</v>
      </c>
      <c r="K45" s="39"/>
    </row>
    <row r="46" spans="1:11" s="6" customFormat="1" ht="13.15" x14ac:dyDescent="0.4">
      <c r="A46" s="36">
        <v>26</v>
      </c>
      <c r="B46" s="67">
        <v>0</v>
      </c>
      <c r="C46" s="67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f>SUM(D46:G46)*J5</f>
        <v>0</v>
      </c>
      <c r="K46" s="39"/>
    </row>
    <row r="47" spans="1:11" s="6" customFormat="1" ht="13.15" x14ac:dyDescent="0.4">
      <c r="A47" s="36">
        <v>27</v>
      </c>
      <c r="B47" s="67">
        <v>0</v>
      </c>
      <c r="C47" s="67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f>SUM(D47:G47)*J5</f>
        <v>0</v>
      </c>
      <c r="K47" s="39"/>
    </row>
    <row r="48" spans="1:11" s="6" customFormat="1" ht="13.15" x14ac:dyDescent="0.4">
      <c r="A48" s="36">
        <v>28</v>
      </c>
      <c r="B48" s="67">
        <v>0</v>
      </c>
      <c r="C48" s="67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f>SUM(D48:G48)*J5</f>
        <v>0</v>
      </c>
      <c r="K48" s="39"/>
    </row>
    <row r="49" spans="1:11" s="6" customFormat="1" ht="13.15" x14ac:dyDescent="0.4">
      <c r="A49" s="36">
        <v>29</v>
      </c>
      <c r="B49" s="67">
        <v>0</v>
      </c>
      <c r="C49" s="67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f>SUM(D49:G49)*J5</f>
        <v>0</v>
      </c>
      <c r="K49" s="39"/>
    </row>
    <row r="50" spans="1:11" s="6" customFormat="1" ht="13.15" x14ac:dyDescent="0.4">
      <c r="A50" s="40">
        <v>30</v>
      </c>
      <c r="B50" s="68">
        <v>0</v>
      </c>
      <c r="C50" s="68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f>SUM(D50:G50)*J5</f>
        <v>0</v>
      </c>
      <c r="K50" s="39"/>
    </row>
    <row r="51" spans="1:11" s="6" customFormat="1" ht="13.15" x14ac:dyDescent="0.4">
      <c r="A51" s="38" t="s">
        <v>34</v>
      </c>
      <c r="B51" s="67">
        <f>B21+NPV(J3,B22:B50)</f>
        <v>32967.823816339907</v>
      </c>
      <c r="C51" s="67">
        <f>C21+NPV(J3,C22:C50)</f>
        <v>369.44292882605038</v>
      </c>
      <c r="D51" s="29">
        <f>D21+NPV(J3,D22:D50)</f>
        <v>0</v>
      </c>
      <c r="E51" s="29">
        <f>E21+NPV(J3,E22:E50)</f>
        <v>0</v>
      </c>
      <c r="F51" s="29">
        <f>F21+NPV(J3,F22:F50)</f>
        <v>38905.843371064868</v>
      </c>
      <c r="G51" s="29">
        <f>G21+NPV(J3,G22:G50)</f>
        <v>144078.38215945062</v>
      </c>
      <c r="H51" s="29">
        <f>H21+NPV(J3,H22:H50)</f>
        <v>160192.60999932911</v>
      </c>
      <c r="I51" s="29">
        <f>I21+NPV(J3,I22:I50)</f>
        <v>0</v>
      </c>
      <c r="J51" s="29">
        <f>J21+NPV(J3,J22:J50)</f>
        <v>13723.816914788664</v>
      </c>
      <c r="K51" s="39"/>
    </row>
    <row r="52" spans="1:11" s="6" customFormat="1" ht="13.15" x14ac:dyDescent="0.4">
      <c r="A52" s="38" t="s">
        <v>35</v>
      </c>
      <c r="B52" s="56">
        <f>B21+NPV(J4,B22:B50)</f>
        <v>44405.742651125343</v>
      </c>
      <c r="C52" s="56">
        <f>C21+NPV(J4,C22:C50)</f>
        <v>495.42184059405383</v>
      </c>
      <c r="D52" s="29">
        <f>D21+NPV(J4,D22:D50)</f>
        <v>0</v>
      </c>
      <c r="E52" s="29">
        <f>E21+NPV(J4,E22:E50)</f>
        <v>0</v>
      </c>
      <c r="F52" s="29">
        <f>F21+NPV(J4,F22:F50)</f>
        <v>52785.80336651198</v>
      </c>
      <c r="G52" s="29">
        <f>G21+NPV(J4,G22:G50)</f>
        <v>200969.19170061432</v>
      </c>
      <c r="H52" s="29">
        <f>H21+NPV(J4,H22:H50)</f>
        <v>223105.99297723887</v>
      </c>
      <c r="I52" s="29">
        <f>I21+NPV(J4,I22:I50)</f>
        <v>0</v>
      </c>
      <c r="J52" s="29">
        <f>J21+NPV(J4,J22:J50)</f>
        <v>19031.624630034476</v>
      </c>
      <c r="K52" s="39"/>
    </row>
    <row r="53" spans="1:11" s="6" customFormat="1" ht="13.15" x14ac:dyDescent="0.4"/>
    <row r="54" spans="1:11" s="6" customFormat="1" ht="13.15" x14ac:dyDescent="0.4"/>
    <row r="55" spans="1:11" s="6" customFormat="1" ht="13.15" x14ac:dyDescent="0.4"/>
    <row r="56" spans="1:11" s="6" customFormat="1" ht="13.15" x14ac:dyDescent="0.4"/>
    <row r="57" spans="1:11" s="6" customFormat="1" ht="13.15" x14ac:dyDescent="0.4"/>
    <row r="58" spans="1:11" s="6" customFormat="1" ht="13.15" x14ac:dyDescent="0.4">
      <c r="C58" s="20"/>
      <c r="D58" s="20"/>
      <c r="E58" s="20"/>
      <c r="F58" s="20"/>
      <c r="G58" s="20"/>
      <c r="H58" s="20"/>
      <c r="I58" s="20"/>
    </row>
    <row r="59" spans="1:11" s="6" customFormat="1" ht="13.15" x14ac:dyDescent="0.4">
      <c r="C59" s="20"/>
      <c r="D59" s="20"/>
      <c r="E59" s="20"/>
      <c r="F59" s="20"/>
      <c r="G59" s="20"/>
      <c r="H59" s="20"/>
      <c r="I59" s="20"/>
    </row>
    <row r="60" spans="1:11" s="6" customFormat="1" ht="13.15" x14ac:dyDescent="0.4"/>
    <row r="61" spans="1:11" s="6" customFormat="1" ht="13.15" x14ac:dyDescent="0.4"/>
    <row r="62" spans="1:11" s="6" customFormat="1" ht="13.15" x14ac:dyDescent="0.4"/>
    <row r="63" spans="1:11" s="6" customFormat="1" ht="13.15" x14ac:dyDescent="0.4"/>
    <row r="64" spans="1:11" s="6" customFormat="1" ht="13.15" x14ac:dyDescent="0.4"/>
    <row r="65" s="6" customFormat="1" ht="13.15" x14ac:dyDescent="0.4"/>
    <row r="66" s="6" customFormat="1" ht="13.15" x14ac:dyDescent="0.4"/>
    <row r="67" s="6" customFormat="1" ht="13.15" x14ac:dyDescent="0.4"/>
    <row r="68" s="6" customFormat="1" ht="13.15" x14ac:dyDescent="0.4"/>
  </sheetData>
  <printOptions horizontalCentered="1"/>
  <pageMargins left="0.23622047244094491" right="0.23622047244094491" top="0.74803149606299213" bottom="0.74803149606299213" header="0.31496062992125984" footer="0.31496062992125984"/>
  <pageSetup scale="74" orientation="portrait" r:id="rId1"/>
  <headerFooter>
    <oddHeader>&amp;CMidAmerican Energy Company
Iowa Energy Efficiency&amp;R2021 Exhibit F
Detailed Cost Benefit Results
EEP-2018-0002</oddHeader>
    <oddFooter>&amp;L&amp;A&amp;CPage &amp;P of &amp;N&amp;R&amp;F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72D99-96B7-4563-81B7-84C89A00472B}">
  <sheetPr codeName="Sheet23">
    <pageSetUpPr fitToPage="1"/>
  </sheetPr>
  <dimension ref="A2:T68"/>
  <sheetViews>
    <sheetView view="pageLayout" zoomScale="90" zoomScaleNormal="100" zoomScalePageLayoutView="90" workbookViewId="0">
      <selection activeCell="A2" sqref="A2"/>
    </sheetView>
  </sheetViews>
  <sheetFormatPr defaultColWidth="9.1328125" defaultRowHeight="14.25" x14ac:dyDescent="0.45"/>
  <cols>
    <col min="1" max="1" customWidth="true" style="21" width="10.265625" collapsed="false"/>
    <col min="2" max="2" customWidth="true" style="21" width="14.3984375" collapsed="false"/>
    <col min="3" max="3" customWidth="true" style="21" width="14.265625" collapsed="false"/>
    <col min="4" max="6" customWidth="true" style="21" width="14.73046875" collapsed="false"/>
    <col min="7" max="7" customWidth="true" style="21" width="16.59765625" collapsed="false"/>
    <col min="8" max="9" customWidth="true" style="21" width="12.265625" collapsed="false"/>
    <col min="10" max="10" customWidth="true" style="21" width="13.0" collapsed="false"/>
    <col min="11" max="11" bestFit="true" customWidth="true" style="21" width="12.3984375" collapsed="false"/>
    <col min="12" max="12" customWidth="true" style="21" width="12.73046875" collapsed="false"/>
    <col min="13" max="13" bestFit="true" customWidth="true" style="21" width="23.1328125" collapsed="false"/>
    <col min="14" max="14" bestFit="true" customWidth="true" style="21" width="13.265625" collapsed="false"/>
    <col min="15" max="16" bestFit="true" customWidth="true" style="21" width="13.0" collapsed="false"/>
    <col min="17" max="17" bestFit="true" customWidth="true" style="21" width="12.73046875" collapsed="false"/>
    <col min="18" max="18" bestFit="true" customWidth="true" style="21" width="13.3984375" collapsed="false"/>
    <col min="19" max="16384" style="21" width="9.1328125" collapsed="false"/>
  </cols>
  <sheetData>
    <row r="2" spans="1:20" s="2" customFormat="1" ht="18" x14ac:dyDescent="0.55000000000000004">
      <c r="A2" s="1" t="s">
        <v>50</v>
      </c>
      <c r="B2" s="31"/>
      <c r="C2" s="31"/>
      <c r="D2" s="31"/>
      <c r="E2" s="31"/>
      <c r="F2" s="31"/>
      <c r="G2" s="31"/>
      <c r="H2" s="31"/>
      <c r="I2" s="32"/>
      <c r="J2" s="33"/>
      <c r="K2" s="26"/>
    </row>
    <row r="3" spans="1:20" s="2" customFormat="1" ht="18" x14ac:dyDescent="0.55000000000000004">
      <c r="A3" s="1" t="s">
        <v>56</v>
      </c>
      <c r="B3" s="31"/>
      <c r="C3" s="31"/>
      <c r="D3" s="31"/>
      <c r="E3" s="31"/>
      <c r="F3" s="31"/>
      <c r="G3" s="31"/>
      <c r="H3" s="31"/>
      <c r="I3" s="34" t="s">
        <v>36</v>
      </c>
      <c r="J3" s="35">
        <v>7.1300000000000002E-2</v>
      </c>
      <c r="K3" s="26"/>
    </row>
    <row r="4" spans="1:20" s="6" customFormat="1" x14ac:dyDescent="0.45">
      <c r="A4" s="3"/>
      <c r="B4" s="36"/>
      <c r="C4" s="28"/>
      <c r="D4" s="36"/>
      <c r="E4" s="36"/>
      <c r="F4" s="36"/>
      <c r="G4" s="36"/>
      <c r="H4" s="36"/>
      <c r="I4" s="34" t="s">
        <v>37</v>
      </c>
      <c r="J4" s="35">
        <v>2.1999999999999999E-2</v>
      </c>
      <c r="K4" s="4"/>
      <c r="L4" s="4"/>
      <c r="O4" s="5"/>
      <c r="P4" s="5"/>
      <c r="Q4" s="5"/>
      <c r="R4" s="5"/>
    </row>
    <row r="5" spans="1:20" s="6" customFormat="1" x14ac:dyDescent="0.45">
      <c r="A5" s="3" t="s">
        <v>0</v>
      </c>
      <c r="B5" s="36"/>
      <c r="C5" s="29">
        <v>108361.64880333429</v>
      </c>
      <c r="D5" s="36"/>
      <c r="E5" s="36"/>
      <c r="F5" s="36"/>
      <c r="G5" s="36"/>
      <c r="H5" s="36"/>
      <c r="I5" s="34" t="s">
        <v>38</v>
      </c>
      <c r="J5" s="35">
        <v>7.4999999999999997E-2</v>
      </c>
      <c r="K5" s="4"/>
      <c r="L5" s="4"/>
      <c r="O5" s="5"/>
      <c r="P5" s="5"/>
      <c r="Q5" s="5"/>
      <c r="R5" s="5"/>
    </row>
    <row r="6" spans="1:20" s="6" customFormat="1" ht="13.15" x14ac:dyDescent="0.4">
      <c r="A6" s="3" t="s">
        <v>1</v>
      </c>
      <c r="B6" s="36"/>
      <c r="C6" s="29">
        <v>0</v>
      </c>
      <c r="D6" s="36"/>
      <c r="E6" s="36"/>
      <c r="F6" s="36"/>
      <c r="G6" s="36"/>
      <c r="H6" s="36"/>
      <c r="I6" s="37"/>
      <c r="J6" s="37"/>
      <c r="K6" s="4"/>
      <c r="L6" s="4"/>
      <c r="M6" s="4"/>
      <c r="N6" s="8"/>
      <c r="O6" s="8"/>
      <c r="P6" s="8"/>
      <c r="Q6" s="8"/>
      <c r="R6" s="8"/>
    </row>
    <row r="7" spans="1:20" s="6" customFormat="1" ht="13.15" x14ac:dyDescent="0.4">
      <c r="A7" s="3" t="s">
        <v>2</v>
      </c>
      <c r="B7" s="36"/>
      <c r="C7" s="29">
        <v>0</v>
      </c>
      <c r="D7" s="36"/>
      <c r="E7" s="36"/>
      <c r="F7" s="36"/>
      <c r="G7" s="36"/>
      <c r="H7" s="36"/>
      <c r="I7" s="37"/>
      <c r="J7" s="37"/>
      <c r="K7" s="4"/>
      <c r="L7" s="4"/>
      <c r="M7" s="4"/>
      <c r="N7" s="9"/>
      <c r="O7" s="9"/>
      <c r="P7" s="9"/>
      <c r="Q7" s="9"/>
      <c r="R7" s="9"/>
    </row>
    <row r="8" spans="1:20" s="6" customFormat="1" ht="13.15" x14ac:dyDescent="0.4">
      <c r="A8" s="3" t="s">
        <v>3</v>
      </c>
      <c r="B8" s="36"/>
      <c r="C8" s="29">
        <v>0</v>
      </c>
      <c r="D8" s="36"/>
      <c r="E8" s="36"/>
      <c r="F8" s="36"/>
      <c r="G8" s="36"/>
      <c r="H8" s="36"/>
      <c r="I8" s="37"/>
      <c r="J8" s="37"/>
      <c r="K8" s="4"/>
      <c r="L8" s="4"/>
      <c r="M8" s="4"/>
      <c r="N8" s="10"/>
      <c r="O8" s="10"/>
      <c r="P8" s="10"/>
      <c r="Q8" s="10"/>
      <c r="R8" s="10"/>
    </row>
    <row r="9" spans="1:20" s="6" customFormat="1" ht="13.15" x14ac:dyDescent="0.4">
      <c r="A9" s="3"/>
      <c r="B9" s="36"/>
      <c r="C9" s="38"/>
      <c r="D9" s="38" t="s">
        <v>4</v>
      </c>
      <c r="E9" s="38"/>
      <c r="F9" s="38" t="s">
        <v>5</v>
      </c>
      <c r="G9" s="38"/>
      <c r="H9" s="36"/>
      <c r="I9" s="36"/>
      <c r="J9" s="39"/>
    </row>
    <row r="10" spans="1:20" s="6" customFormat="1" ht="13.15" x14ac:dyDescent="0.4">
      <c r="A10" s="12" t="s">
        <v>6</v>
      </c>
      <c r="B10" s="40"/>
      <c r="C10" s="41" t="s">
        <v>7</v>
      </c>
      <c r="D10" s="41" t="s">
        <v>8</v>
      </c>
      <c r="E10" s="41" t="s">
        <v>9</v>
      </c>
      <c r="F10" s="41" t="s">
        <v>10</v>
      </c>
      <c r="G10" s="41" t="s">
        <v>11</v>
      </c>
      <c r="H10" s="36"/>
      <c r="I10" s="36"/>
      <c r="J10" s="39"/>
    </row>
    <row r="11" spans="1:20" s="6" customFormat="1" ht="13.15" x14ac:dyDescent="0.4">
      <c r="A11" s="3" t="s">
        <v>12</v>
      </c>
      <c r="B11" s="36"/>
      <c r="C11" s="28">
        <f>H51+I51+C7+C8</f>
        <v>0</v>
      </c>
      <c r="D11" s="28">
        <f>SUM(D51:G51)</f>
        <v>0</v>
      </c>
      <c r="E11" s="28">
        <f>SUM(D51:G51)</f>
        <v>0</v>
      </c>
      <c r="F11" s="28">
        <f>SUM(D51:G51)+I51+C8</f>
        <v>0</v>
      </c>
      <c r="G11" s="29">
        <f>SUM(D52:G52)+I52+J52</f>
        <v>0</v>
      </c>
      <c r="H11" s="43"/>
      <c r="I11" s="42"/>
      <c r="J11" s="39"/>
      <c r="O11" s="16"/>
      <c r="P11" s="16"/>
      <c r="Q11" s="16"/>
      <c r="R11" s="16"/>
      <c r="S11" s="16"/>
      <c r="T11" s="16"/>
    </row>
    <row r="12" spans="1:20" s="6" customFormat="1" ht="13.15" x14ac:dyDescent="0.4">
      <c r="A12" s="12" t="s">
        <v>13</v>
      </c>
      <c r="B12" s="40"/>
      <c r="C12" s="55">
        <f>C6</f>
        <v>0</v>
      </c>
      <c r="D12" s="55">
        <f>H51+C5+C7</f>
        <v>108361.64880333429</v>
      </c>
      <c r="E12" s="55">
        <f>C5+C7</f>
        <v>108361.64880333429</v>
      </c>
      <c r="F12" s="55">
        <f>C5+C6</f>
        <v>108361.64880333429</v>
      </c>
      <c r="G12" s="55">
        <f>C5+C6</f>
        <v>108361.64880333429</v>
      </c>
      <c r="H12" s="36"/>
      <c r="I12" s="42"/>
      <c r="J12" s="39"/>
      <c r="O12" s="16"/>
      <c r="P12" s="16"/>
      <c r="Q12" s="16"/>
      <c r="R12" s="16"/>
      <c r="S12" s="16"/>
      <c r="T12" s="16"/>
    </row>
    <row r="13" spans="1:20" s="6" customFormat="1" ht="13.15" x14ac:dyDescent="0.4">
      <c r="A13" s="3" t="s">
        <v>14</v>
      </c>
      <c r="B13" s="36"/>
      <c r="C13" s="28">
        <f>C11-C12</f>
        <v>0</v>
      </c>
      <c r="D13" s="28">
        <f>D11-D12</f>
        <v>-108361.64880333429</v>
      </c>
      <c r="E13" s="28">
        <f>E11-E12</f>
        <v>-108361.64880333429</v>
      </c>
      <c r="F13" s="28">
        <f>F11-F12</f>
        <v>-108361.64880333429</v>
      </c>
      <c r="G13" s="28">
        <f>G11-G12</f>
        <v>-108361.64880333429</v>
      </c>
      <c r="H13" s="36"/>
      <c r="I13" s="44"/>
      <c r="J13" s="39"/>
      <c r="O13" s="16"/>
      <c r="P13" s="16"/>
      <c r="Q13" s="16"/>
      <c r="R13" s="16"/>
      <c r="S13" s="16"/>
      <c r="T13" s="16"/>
    </row>
    <row r="14" spans="1:20" s="6" customFormat="1" ht="13.15" x14ac:dyDescent="0.4">
      <c r="A14" s="3" t="s">
        <v>15</v>
      </c>
      <c r="B14" s="36"/>
      <c r="C14" s="45">
        <f>IFERROR(C11/C12,0)</f>
        <v>0</v>
      </c>
      <c r="D14" s="45">
        <f t="shared" ref="D14:G14" si="0">IFERROR(D11/D12,0)</f>
        <v>0</v>
      </c>
      <c r="E14" s="45">
        <f t="shared" si="0"/>
        <v>0</v>
      </c>
      <c r="F14" s="45">
        <f t="shared" si="0"/>
        <v>0</v>
      </c>
      <c r="G14" s="45">
        <f t="shared" si="0"/>
        <v>0</v>
      </c>
      <c r="H14" s="36"/>
      <c r="I14" s="36"/>
      <c r="J14" s="39"/>
      <c r="O14" s="16"/>
      <c r="P14" s="16"/>
      <c r="Q14" s="16"/>
      <c r="R14" s="16"/>
      <c r="S14" s="16"/>
      <c r="T14" s="16"/>
    </row>
    <row r="15" spans="1:20" s="6" customFormat="1" ht="13.15" x14ac:dyDescent="0.4">
      <c r="A15" s="3" t="s">
        <v>48</v>
      </c>
      <c r="B15" s="36"/>
      <c r="C15" s="54" t="str">
        <f>IFERROR(C12/B51,"")</f>
        <v/>
      </c>
      <c r="D15" s="54" t="str">
        <f>IFERROR(D12/B51,"")</f>
        <v/>
      </c>
      <c r="E15" s="54" t="str">
        <f>IFERROR(E12/B51,"")</f>
        <v/>
      </c>
      <c r="F15" s="54" t="str">
        <f>IFERROR(F12/B51,"")</f>
        <v/>
      </c>
      <c r="G15" s="54" t="str">
        <f>IFERROR(G12/B52,"")</f>
        <v/>
      </c>
      <c r="H15" s="36"/>
      <c r="I15" s="36"/>
      <c r="J15" s="39"/>
      <c r="O15" s="16"/>
      <c r="P15" s="16"/>
      <c r="Q15" s="16"/>
      <c r="R15" s="16"/>
      <c r="S15" s="16"/>
      <c r="T15" s="16"/>
    </row>
    <row r="16" spans="1:20" s="6" customFormat="1" ht="13.15" x14ac:dyDescent="0.4">
      <c r="A16" s="3"/>
      <c r="B16" s="36"/>
      <c r="C16" s="36"/>
      <c r="D16" s="36"/>
      <c r="E16" s="36"/>
      <c r="F16" s="36"/>
      <c r="G16" s="36"/>
      <c r="H16" s="36"/>
      <c r="I16" s="36"/>
      <c r="J16" s="39"/>
    </row>
    <row r="17" spans="1:11" s="6" customFormat="1" ht="13.15" x14ac:dyDescent="0.4">
      <c r="A17" s="11"/>
      <c r="B17" s="38"/>
      <c r="C17" s="38"/>
      <c r="D17" s="38" t="s">
        <v>17</v>
      </c>
      <c r="E17" s="38" t="s">
        <v>17</v>
      </c>
      <c r="F17" s="38" t="s">
        <v>17</v>
      </c>
      <c r="G17" s="38"/>
      <c r="H17" s="38"/>
      <c r="I17" s="38"/>
      <c r="J17" s="38"/>
    </row>
    <row r="18" spans="1:11" s="6" customFormat="1" ht="13.15" x14ac:dyDescent="0.4">
      <c r="A18" s="11"/>
      <c r="B18" s="38"/>
      <c r="C18" s="38"/>
      <c r="D18" s="38" t="s">
        <v>46</v>
      </c>
      <c r="E18" s="38" t="s">
        <v>20</v>
      </c>
      <c r="F18" s="38" t="s">
        <v>21</v>
      </c>
      <c r="G18" s="38" t="s">
        <v>17</v>
      </c>
      <c r="H18" s="38"/>
      <c r="I18" s="38"/>
      <c r="J18" s="38"/>
    </row>
    <row r="19" spans="1:11" s="6" customFormat="1" ht="13.15" x14ac:dyDescent="0.4">
      <c r="A19" s="11"/>
      <c r="B19" s="38" t="s">
        <v>22</v>
      </c>
      <c r="C19" s="38" t="s">
        <v>23</v>
      </c>
      <c r="D19" s="38" t="s">
        <v>24</v>
      </c>
      <c r="E19" s="38" t="s">
        <v>24</v>
      </c>
      <c r="F19" s="38" t="s">
        <v>24</v>
      </c>
      <c r="G19" s="38" t="s">
        <v>22</v>
      </c>
      <c r="H19" s="38" t="s">
        <v>25</v>
      </c>
      <c r="I19" s="38" t="s">
        <v>26</v>
      </c>
      <c r="J19" s="38"/>
    </row>
    <row r="20" spans="1:11" s="6" customFormat="1" ht="13.15" x14ac:dyDescent="0.4">
      <c r="A20" s="13" t="s">
        <v>27</v>
      </c>
      <c r="B20" s="41" t="s">
        <v>47</v>
      </c>
      <c r="C20" s="41" t="s">
        <v>47</v>
      </c>
      <c r="D20" s="41" t="s">
        <v>30</v>
      </c>
      <c r="E20" s="41" t="s">
        <v>30</v>
      </c>
      <c r="F20" s="41" t="s">
        <v>30</v>
      </c>
      <c r="G20" s="41" t="s">
        <v>30</v>
      </c>
      <c r="H20" s="41" t="s">
        <v>31</v>
      </c>
      <c r="I20" s="41" t="s">
        <v>32</v>
      </c>
      <c r="J20" s="41" t="s">
        <v>33</v>
      </c>
    </row>
    <row r="21" spans="1:11" s="6" customFormat="1" ht="13.15" x14ac:dyDescent="0.4">
      <c r="A21" s="3">
        <v>1</v>
      </c>
      <c r="B21" s="67">
        <v>0</v>
      </c>
      <c r="C21" s="67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f>SUM(D21:G21)*J5</f>
        <v>0</v>
      </c>
    </row>
    <row r="22" spans="1:11" s="6" customFormat="1" ht="13.15" x14ac:dyDescent="0.4">
      <c r="A22" s="3">
        <v>2</v>
      </c>
      <c r="B22" s="67">
        <v>0</v>
      </c>
      <c r="C22" s="67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f>SUM(D22:G22)*J5</f>
        <v>0</v>
      </c>
    </row>
    <row r="23" spans="1:11" s="6" customFormat="1" ht="13.15" x14ac:dyDescent="0.4">
      <c r="A23" s="3">
        <v>3</v>
      </c>
      <c r="B23" s="67">
        <v>0</v>
      </c>
      <c r="C23" s="67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f>SUM(D23:G23)*J5</f>
        <v>0</v>
      </c>
    </row>
    <row r="24" spans="1:11" s="6" customFormat="1" ht="13.15" x14ac:dyDescent="0.4">
      <c r="A24" s="36">
        <v>4</v>
      </c>
      <c r="B24" s="67">
        <v>0</v>
      </c>
      <c r="C24" s="67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f>SUM(D24:G24)*J5</f>
        <v>0</v>
      </c>
      <c r="K24" s="39"/>
    </row>
    <row r="25" spans="1:11" s="6" customFormat="1" ht="13.15" x14ac:dyDescent="0.4">
      <c r="A25" s="36">
        <v>5</v>
      </c>
      <c r="B25" s="67">
        <v>0</v>
      </c>
      <c r="C25" s="67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f>SUM(D25:G25)*J5</f>
        <v>0</v>
      </c>
      <c r="K25" s="39"/>
    </row>
    <row r="26" spans="1:11" s="6" customFormat="1" ht="13.15" x14ac:dyDescent="0.4">
      <c r="A26" s="36">
        <v>6</v>
      </c>
      <c r="B26" s="67">
        <v>0</v>
      </c>
      <c r="C26" s="67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f>SUM(D26:G26)*J5</f>
        <v>0</v>
      </c>
      <c r="K26" s="39"/>
    </row>
    <row r="27" spans="1:11" s="6" customFormat="1" ht="13.15" x14ac:dyDescent="0.4">
      <c r="A27" s="36">
        <v>7</v>
      </c>
      <c r="B27" s="67">
        <v>0</v>
      </c>
      <c r="C27" s="67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f>SUM(D27:G27)*J5</f>
        <v>0</v>
      </c>
      <c r="K27" s="39"/>
    </row>
    <row r="28" spans="1:11" s="6" customFormat="1" ht="13.15" x14ac:dyDescent="0.4">
      <c r="A28" s="36">
        <v>8</v>
      </c>
      <c r="B28" s="67">
        <v>0</v>
      </c>
      <c r="C28" s="67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f>SUM(D28:G28)*J5</f>
        <v>0</v>
      </c>
      <c r="K28" s="39"/>
    </row>
    <row r="29" spans="1:11" s="6" customFormat="1" ht="13.15" x14ac:dyDescent="0.4">
      <c r="A29" s="36">
        <v>9</v>
      </c>
      <c r="B29" s="67">
        <v>0</v>
      </c>
      <c r="C29" s="67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f>SUM(D29:G29)*J5</f>
        <v>0</v>
      </c>
      <c r="K29" s="39"/>
    </row>
    <row r="30" spans="1:11" s="6" customFormat="1" ht="13.15" x14ac:dyDescent="0.4">
      <c r="A30" s="36">
        <v>10</v>
      </c>
      <c r="B30" s="67">
        <v>0</v>
      </c>
      <c r="C30" s="67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f>SUM(D30:G30)*J5</f>
        <v>0</v>
      </c>
      <c r="K30" s="39"/>
    </row>
    <row r="31" spans="1:11" s="6" customFormat="1" ht="13.15" x14ac:dyDescent="0.4">
      <c r="A31" s="36">
        <v>11</v>
      </c>
      <c r="B31" s="67">
        <v>0</v>
      </c>
      <c r="C31" s="67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f>SUM(D31:G31)*J5</f>
        <v>0</v>
      </c>
      <c r="K31" s="39"/>
    </row>
    <row r="32" spans="1:11" s="6" customFormat="1" ht="13.15" x14ac:dyDescent="0.4">
      <c r="A32" s="36">
        <v>12</v>
      </c>
      <c r="B32" s="67">
        <v>0</v>
      </c>
      <c r="C32" s="67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f>SUM(D32:G32)*J5</f>
        <v>0</v>
      </c>
      <c r="K32" s="39"/>
    </row>
    <row r="33" spans="1:11" s="6" customFormat="1" ht="13.15" x14ac:dyDescent="0.4">
      <c r="A33" s="36">
        <v>13</v>
      </c>
      <c r="B33" s="67">
        <v>0</v>
      </c>
      <c r="C33" s="67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f>SUM(D33:G33)*J5</f>
        <v>0</v>
      </c>
      <c r="K33" s="39"/>
    </row>
    <row r="34" spans="1:11" s="6" customFormat="1" ht="13.15" x14ac:dyDescent="0.4">
      <c r="A34" s="36">
        <v>14</v>
      </c>
      <c r="B34" s="67">
        <v>0</v>
      </c>
      <c r="C34" s="67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f>SUM(D34:G34)*J5</f>
        <v>0</v>
      </c>
      <c r="K34" s="39"/>
    </row>
    <row r="35" spans="1:11" s="6" customFormat="1" ht="13.15" x14ac:dyDescent="0.4">
      <c r="A35" s="36">
        <v>15</v>
      </c>
      <c r="B35" s="67">
        <v>0</v>
      </c>
      <c r="C35" s="67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f>SUM(D35:G35)*J5</f>
        <v>0</v>
      </c>
      <c r="K35" s="39"/>
    </row>
    <row r="36" spans="1:11" s="6" customFormat="1" ht="13.15" x14ac:dyDescent="0.4">
      <c r="A36" s="36">
        <v>16</v>
      </c>
      <c r="B36" s="67">
        <v>0</v>
      </c>
      <c r="C36" s="67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f>SUM(D36:G36)*J5</f>
        <v>0</v>
      </c>
      <c r="K36" s="39"/>
    </row>
    <row r="37" spans="1:11" s="6" customFormat="1" ht="13.15" x14ac:dyDescent="0.4">
      <c r="A37" s="36">
        <v>17</v>
      </c>
      <c r="B37" s="67">
        <v>0</v>
      </c>
      <c r="C37" s="67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f>SUM(D37:G37)*J5</f>
        <v>0</v>
      </c>
      <c r="K37" s="39"/>
    </row>
    <row r="38" spans="1:11" s="6" customFormat="1" ht="13.15" x14ac:dyDescent="0.4">
      <c r="A38" s="36">
        <v>18</v>
      </c>
      <c r="B38" s="67">
        <v>0</v>
      </c>
      <c r="C38" s="67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f>SUM(D38:G38)*J5</f>
        <v>0</v>
      </c>
      <c r="K38" s="39"/>
    </row>
    <row r="39" spans="1:11" s="6" customFormat="1" ht="13.15" x14ac:dyDescent="0.4">
      <c r="A39" s="36">
        <v>19</v>
      </c>
      <c r="B39" s="67">
        <v>0</v>
      </c>
      <c r="C39" s="67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f>SUM(D39:G39)*J5</f>
        <v>0</v>
      </c>
      <c r="K39" s="39"/>
    </row>
    <row r="40" spans="1:11" s="6" customFormat="1" ht="13.15" x14ac:dyDescent="0.4">
      <c r="A40" s="36">
        <v>20</v>
      </c>
      <c r="B40" s="67">
        <v>0</v>
      </c>
      <c r="C40" s="67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f>SUM(D40:G40)*J5</f>
        <v>0</v>
      </c>
      <c r="K40" s="39"/>
    </row>
    <row r="41" spans="1:11" s="6" customFormat="1" ht="13.15" x14ac:dyDescent="0.4">
      <c r="A41" s="36">
        <v>21</v>
      </c>
      <c r="B41" s="67">
        <v>0</v>
      </c>
      <c r="C41" s="67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f>SUM(D41:G41)*J5</f>
        <v>0</v>
      </c>
      <c r="K41" s="39"/>
    </row>
    <row r="42" spans="1:11" s="6" customFormat="1" ht="13.15" x14ac:dyDescent="0.4">
      <c r="A42" s="36">
        <v>22</v>
      </c>
      <c r="B42" s="67">
        <v>0</v>
      </c>
      <c r="C42" s="67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f>SUM(D42:G42)*J5</f>
        <v>0</v>
      </c>
      <c r="K42" s="39"/>
    </row>
    <row r="43" spans="1:11" s="6" customFormat="1" ht="13.15" x14ac:dyDescent="0.4">
      <c r="A43" s="36">
        <v>23</v>
      </c>
      <c r="B43" s="67">
        <v>0</v>
      </c>
      <c r="C43" s="67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f>SUM(D43:G43)*J5</f>
        <v>0</v>
      </c>
      <c r="K43" s="39"/>
    </row>
    <row r="44" spans="1:11" s="6" customFormat="1" ht="13.15" x14ac:dyDescent="0.4">
      <c r="A44" s="36">
        <v>24</v>
      </c>
      <c r="B44" s="67">
        <v>0</v>
      </c>
      <c r="C44" s="67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f>SUM(D44:G44)*J5</f>
        <v>0</v>
      </c>
      <c r="K44" s="39"/>
    </row>
    <row r="45" spans="1:11" s="6" customFormat="1" ht="13.15" x14ac:dyDescent="0.4">
      <c r="A45" s="36">
        <v>25</v>
      </c>
      <c r="B45" s="67">
        <v>0</v>
      </c>
      <c r="C45" s="67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f>SUM(D45:G45)*J5</f>
        <v>0</v>
      </c>
      <c r="K45" s="39"/>
    </row>
    <row r="46" spans="1:11" s="6" customFormat="1" ht="13.15" x14ac:dyDescent="0.4">
      <c r="A46" s="36">
        <v>26</v>
      </c>
      <c r="B46" s="67">
        <v>0</v>
      </c>
      <c r="C46" s="67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f>SUM(D46:G46)*J5</f>
        <v>0</v>
      </c>
      <c r="K46" s="39"/>
    </row>
    <row r="47" spans="1:11" s="6" customFormat="1" ht="13.15" x14ac:dyDescent="0.4">
      <c r="A47" s="36">
        <v>27</v>
      </c>
      <c r="B47" s="67">
        <v>0</v>
      </c>
      <c r="C47" s="67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f>SUM(D47:G47)*J5</f>
        <v>0</v>
      </c>
      <c r="K47" s="39"/>
    </row>
    <row r="48" spans="1:11" s="6" customFormat="1" ht="13.15" x14ac:dyDescent="0.4">
      <c r="A48" s="36">
        <v>28</v>
      </c>
      <c r="B48" s="67">
        <v>0</v>
      </c>
      <c r="C48" s="67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f>SUM(D48:G48)*J5</f>
        <v>0</v>
      </c>
      <c r="K48" s="39"/>
    </row>
    <row r="49" spans="1:11" s="6" customFormat="1" ht="13.15" x14ac:dyDescent="0.4">
      <c r="A49" s="36">
        <v>29</v>
      </c>
      <c r="B49" s="67">
        <v>0</v>
      </c>
      <c r="C49" s="67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f>SUM(D49:G49)*J5</f>
        <v>0</v>
      </c>
      <c r="K49" s="39"/>
    </row>
    <row r="50" spans="1:11" s="6" customFormat="1" ht="13.15" x14ac:dyDescent="0.4">
      <c r="A50" s="40">
        <v>30</v>
      </c>
      <c r="B50" s="68">
        <v>0</v>
      </c>
      <c r="C50" s="68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f>SUM(D50:G50)*J5</f>
        <v>0</v>
      </c>
      <c r="K50" s="39"/>
    </row>
    <row r="51" spans="1:11" s="6" customFormat="1" ht="13.15" x14ac:dyDescent="0.4">
      <c r="A51" s="38" t="s">
        <v>34</v>
      </c>
      <c r="B51" s="67">
        <f>B21+NPV(J3,B22:B50)</f>
        <v>0</v>
      </c>
      <c r="C51" s="67">
        <f>C21+NPV(J3,C22:C50)</f>
        <v>0</v>
      </c>
      <c r="D51" s="29">
        <f>D21+NPV(J3,D22:D50)</f>
        <v>0</v>
      </c>
      <c r="E51" s="29">
        <f>E21+NPV(J3,E22:E50)</f>
        <v>0</v>
      </c>
      <c r="F51" s="29">
        <f>F21+NPV(J3,F22:F50)</f>
        <v>0</v>
      </c>
      <c r="G51" s="29">
        <f>G21+NPV(J3,G22:G50)</f>
        <v>0</v>
      </c>
      <c r="H51" s="29">
        <f>H21+NPV(J3,H22:H50)</f>
        <v>0</v>
      </c>
      <c r="I51" s="29">
        <f>I21+NPV(J3,I22:I50)</f>
        <v>0</v>
      </c>
      <c r="J51" s="29">
        <f>J21+NPV(J3,J22:J50)</f>
        <v>0</v>
      </c>
      <c r="K51" s="39"/>
    </row>
    <row r="52" spans="1:11" s="6" customFormat="1" ht="13.15" x14ac:dyDescent="0.4">
      <c r="A52" s="38" t="s">
        <v>35</v>
      </c>
      <c r="B52" s="56">
        <f>B21+NPV(J4,B22:B50)</f>
        <v>0</v>
      </c>
      <c r="C52" s="56">
        <f>C21+NPV(J4,C22:C50)</f>
        <v>0</v>
      </c>
      <c r="D52" s="29">
        <f>D21+NPV(J4,D22:D50)</f>
        <v>0</v>
      </c>
      <c r="E52" s="29">
        <f>E21+NPV(J4,E22:E50)</f>
        <v>0</v>
      </c>
      <c r="F52" s="29">
        <f>F21+NPV(J4,F22:F50)</f>
        <v>0</v>
      </c>
      <c r="G52" s="29">
        <f>G21+NPV(J4,G22:G50)</f>
        <v>0</v>
      </c>
      <c r="H52" s="29">
        <f>H21+NPV(J4,H22:H50)</f>
        <v>0</v>
      </c>
      <c r="I52" s="29">
        <f>I21+NPV(J4,I22:I50)</f>
        <v>0</v>
      </c>
      <c r="J52" s="29">
        <f>J21+NPV(J4,J22:J50)</f>
        <v>0</v>
      </c>
      <c r="K52" s="39"/>
    </row>
    <row r="53" spans="1:11" s="6" customFormat="1" ht="13.15" x14ac:dyDescent="0.4"/>
    <row r="54" spans="1:11" s="6" customFormat="1" ht="13.15" x14ac:dyDescent="0.4"/>
    <row r="55" spans="1:11" s="6" customFormat="1" ht="13.15" x14ac:dyDescent="0.4"/>
    <row r="56" spans="1:11" s="6" customFormat="1" ht="13.15" x14ac:dyDescent="0.4"/>
    <row r="57" spans="1:11" s="6" customFormat="1" ht="13.15" x14ac:dyDescent="0.4"/>
    <row r="58" spans="1:11" s="6" customFormat="1" ht="13.15" x14ac:dyDescent="0.4">
      <c r="C58" s="20"/>
      <c r="D58" s="20"/>
      <c r="E58" s="20"/>
      <c r="F58" s="20"/>
      <c r="G58" s="20"/>
      <c r="H58" s="20"/>
      <c r="I58" s="20"/>
    </row>
    <row r="59" spans="1:11" s="6" customFormat="1" ht="13.15" x14ac:dyDescent="0.4">
      <c r="C59" s="20"/>
      <c r="D59" s="20"/>
      <c r="E59" s="20"/>
      <c r="F59" s="20"/>
      <c r="G59" s="20"/>
      <c r="H59" s="20"/>
      <c r="I59" s="20"/>
    </row>
    <row r="60" spans="1:11" s="6" customFormat="1" ht="13.15" x14ac:dyDescent="0.4"/>
    <row r="61" spans="1:11" s="6" customFormat="1" ht="13.15" x14ac:dyDescent="0.4"/>
    <row r="62" spans="1:11" s="6" customFormat="1" ht="13.15" x14ac:dyDescent="0.4"/>
    <row r="63" spans="1:11" s="6" customFormat="1" ht="13.15" x14ac:dyDescent="0.4"/>
    <row r="64" spans="1:11" s="6" customFormat="1" ht="13.15" x14ac:dyDescent="0.4"/>
    <row r="65" s="6" customFormat="1" ht="13.15" x14ac:dyDescent="0.4"/>
    <row r="66" s="6" customFormat="1" ht="13.15" x14ac:dyDescent="0.4"/>
    <row r="67" s="6" customFormat="1" ht="13.15" x14ac:dyDescent="0.4"/>
    <row r="68" s="6" customFormat="1" ht="13.15" x14ac:dyDescent="0.4"/>
  </sheetData>
  <printOptions horizontalCentered="1"/>
  <pageMargins left="0.23622047244094491" right="0.23622047244094491" top="0.74803149606299213" bottom="0.74803149606299213" header="0.31496062992125984" footer="0.31496062992125984"/>
  <pageSetup scale="74" orientation="portrait" r:id="rId1"/>
  <headerFooter>
    <oddHeader>&amp;CMidAmerican Energy Company
Iowa Energy Efficiency&amp;R2021 Exhibit F
Detailed Cost Benefit Results
EEP-2018-0002</oddHeader>
    <oddFooter>&amp;L&amp;A&amp;CPage &amp;P of &amp;N&amp;R&amp;F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B5E09-2B80-482A-BD90-EE338B72493E}">
  <sheetPr codeName="Sheet24">
    <pageSetUpPr fitToPage="1"/>
  </sheetPr>
  <dimension ref="A2:T68"/>
  <sheetViews>
    <sheetView view="pageLayout" zoomScale="90" zoomScaleNormal="100" zoomScalePageLayoutView="90" workbookViewId="0">
      <selection activeCell="A2" sqref="A2"/>
    </sheetView>
  </sheetViews>
  <sheetFormatPr defaultColWidth="9.1328125" defaultRowHeight="14.25" x14ac:dyDescent="0.45"/>
  <cols>
    <col min="1" max="1" customWidth="true" style="21" width="10.265625" collapsed="false"/>
    <col min="2" max="2" customWidth="true" style="21" width="14.3984375" collapsed="false"/>
    <col min="3" max="3" customWidth="true" style="21" width="14.265625" collapsed="false"/>
    <col min="4" max="6" customWidth="true" style="21" width="14.73046875" collapsed="false"/>
    <col min="7" max="7" customWidth="true" style="21" width="16.59765625" collapsed="false"/>
    <col min="8" max="9" customWidth="true" style="21" width="12.265625" collapsed="false"/>
    <col min="10" max="10" customWidth="true" style="21" width="13.0" collapsed="false"/>
    <col min="11" max="11" bestFit="true" customWidth="true" style="21" width="12.3984375" collapsed="false"/>
    <col min="12" max="12" customWidth="true" style="21" width="12.73046875" collapsed="false"/>
    <col min="13" max="13" bestFit="true" customWidth="true" style="21" width="23.1328125" collapsed="false"/>
    <col min="14" max="14" bestFit="true" customWidth="true" style="21" width="13.265625" collapsed="false"/>
    <col min="15" max="16" bestFit="true" customWidth="true" style="21" width="13.0" collapsed="false"/>
    <col min="17" max="17" bestFit="true" customWidth="true" style="21" width="12.73046875" collapsed="false"/>
    <col min="18" max="18" bestFit="true" customWidth="true" style="21" width="13.3984375" collapsed="false"/>
    <col min="19" max="16384" style="21" width="9.1328125" collapsed="false"/>
  </cols>
  <sheetData>
    <row r="2" spans="1:20" s="2" customFormat="1" ht="18" x14ac:dyDescent="0.55000000000000004">
      <c r="A2" s="1" t="s">
        <v>50</v>
      </c>
      <c r="B2" s="31"/>
      <c r="C2" s="31"/>
      <c r="D2" s="31"/>
      <c r="E2" s="31"/>
      <c r="F2" s="31"/>
      <c r="G2" s="31"/>
      <c r="H2" s="31"/>
      <c r="I2" s="32"/>
      <c r="J2" s="33"/>
      <c r="K2" s="26"/>
    </row>
    <row r="3" spans="1:20" s="2" customFormat="1" ht="18" x14ac:dyDescent="0.55000000000000004">
      <c r="A3" s="1" t="s">
        <v>57</v>
      </c>
      <c r="B3" s="31"/>
      <c r="C3" s="31"/>
      <c r="D3" s="31"/>
      <c r="E3" s="31"/>
      <c r="F3" s="31"/>
      <c r="G3" s="31"/>
      <c r="H3" s="31"/>
      <c r="I3" s="34" t="s">
        <v>36</v>
      </c>
      <c r="J3" s="35">
        <v>7.1300000000000002E-2</v>
      </c>
      <c r="K3" s="26"/>
    </row>
    <row r="4" spans="1:20" s="6" customFormat="1" x14ac:dyDescent="0.45">
      <c r="A4" s="3"/>
      <c r="B4" s="36"/>
      <c r="C4" s="28"/>
      <c r="D4" s="36"/>
      <c r="E4" s="36"/>
      <c r="F4" s="36"/>
      <c r="G4" s="36"/>
      <c r="H4" s="36"/>
      <c r="I4" s="34" t="s">
        <v>37</v>
      </c>
      <c r="J4" s="35">
        <v>2.1999999999999999E-2</v>
      </c>
      <c r="K4" s="4"/>
      <c r="L4" s="4"/>
      <c r="O4" s="5"/>
      <c r="P4" s="5"/>
      <c r="Q4" s="5"/>
      <c r="R4" s="5"/>
    </row>
    <row r="5" spans="1:20" s="6" customFormat="1" x14ac:dyDescent="0.45">
      <c r="A5" s="3" t="s">
        <v>0</v>
      </c>
      <c r="B5" s="36"/>
      <c r="C5" s="29">
        <v>102833.6065068973</v>
      </c>
      <c r="D5" s="36"/>
      <c r="E5" s="36"/>
      <c r="F5" s="36"/>
      <c r="G5" s="36"/>
      <c r="H5" s="36"/>
      <c r="I5" s="34" t="s">
        <v>38</v>
      </c>
      <c r="J5" s="35">
        <v>7.4999999999999997E-2</v>
      </c>
      <c r="K5" s="4"/>
      <c r="L5" s="4"/>
      <c r="O5" s="5"/>
      <c r="P5" s="5"/>
      <c r="Q5" s="5"/>
      <c r="R5" s="5"/>
    </row>
    <row r="6" spans="1:20" s="6" customFormat="1" ht="13.15" x14ac:dyDescent="0.4">
      <c r="A6" s="3" t="s">
        <v>1</v>
      </c>
      <c r="B6" s="36"/>
      <c r="C6" s="29">
        <v>243678</v>
      </c>
      <c r="D6" s="36"/>
      <c r="E6" s="36"/>
      <c r="F6" s="36"/>
      <c r="G6" s="36"/>
      <c r="H6" s="36"/>
      <c r="I6" s="37"/>
      <c r="J6" s="37"/>
      <c r="K6" s="4"/>
      <c r="L6" s="4"/>
      <c r="M6" s="4"/>
      <c r="N6" s="8"/>
      <c r="O6" s="8"/>
      <c r="P6" s="8"/>
      <c r="Q6" s="8"/>
      <c r="R6" s="8"/>
    </row>
    <row r="7" spans="1:20" s="6" customFormat="1" ht="13.15" x14ac:dyDescent="0.4">
      <c r="A7" s="3" t="s">
        <v>2</v>
      </c>
      <c r="B7" s="36"/>
      <c r="C7" s="29">
        <v>55316.55</v>
      </c>
      <c r="D7" s="36"/>
      <c r="E7" s="36"/>
      <c r="F7" s="36"/>
      <c r="G7" s="36"/>
      <c r="H7" s="36"/>
      <c r="I7" s="37"/>
      <c r="J7" s="37"/>
      <c r="K7" s="4"/>
      <c r="L7" s="4"/>
      <c r="M7" s="4"/>
      <c r="N7" s="9"/>
      <c r="O7" s="9"/>
      <c r="P7" s="9"/>
      <c r="Q7" s="9"/>
      <c r="R7" s="9"/>
    </row>
    <row r="8" spans="1:20" s="6" customFormat="1" ht="13.15" x14ac:dyDescent="0.4">
      <c r="A8" s="3" t="s">
        <v>3</v>
      </c>
      <c r="B8" s="36"/>
      <c r="C8" s="29">
        <v>0</v>
      </c>
      <c r="D8" s="36"/>
      <c r="E8" s="36"/>
      <c r="F8" s="36"/>
      <c r="G8" s="36"/>
      <c r="H8" s="36"/>
      <c r="I8" s="37"/>
      <c r="J8" s="37"/>
      <c r="K8" s="4"/>
      <c r="L8" s="4"/>
      <c r="M8" s="4"/>
      <c r="N8" s="10"/>
      <c r="O8" s="10"/>
      <c r="P8" s="10"/>
      <c r="Q8" s="10"/>
      <c r="R8" s="10"/>
    </row>
    <row r="9" spans="1:20" s="6" customFormat="1" ht="13.15" x14ac:dyDescent="0.4">
      <c r="A9" s="3"/>
      <c r="B9" s="36"/>
      <c r="C9" s="38"/>
      <c r="D9" s="38" t="s">
        <v>4</v>
      </c>
      <c r="E9" s="38"/>
      <c r="F9" s="38" t="s">
        <v>5</v>
      </c>
      <c r="G9" s="38"/>
      <c r="H9" s="36"/>
      <c r="I9" s="36"/>
      <c r="J9" s="39"/>
    </row>
    <row r="10" spans="1:20" s="6" customFormat="1" ht="13.15" x14ac:dyDescent="0.4">
      <c r="A10" s="12" t="s">
        <v>6</v>
      </c>
      <c r="B10" s="40"/>
      <c r="C10" s="41" t="s">
        <v>7</v>
      </c>
      <c r="D10" s="41" t="s">
        <v>8</v>
      </c>
      <c r="E10" s="41" t="s">
        <v>9</v>
      </c>
      <c r="F10" s="41" t="s">
        <v>10</v>
      </c>
      <c r="G10" s="41" t="s">
        <v>11</v>
      </c>
      <c r="H10" s="36"/>
      <c r="I10" s="36"/>
      <c r="J10" s="39"/>
    </row>
    <row r="11" spans="1:20" s="6" customFormat="1" ht="13.15" x14ac:dyDescent="0.4">
      <c r="A11" s="3" t="s">
        <v>12</v>
      </c>
      <c r="B11" s="36"/>
      <c r="C11" s="28">
        <f>H51+I51+C7+C8</f>
        <v>134679.9588955518</v>
      </c>
      <c r="D11" s="28">
        <f>SUM(D51:G51)</f>
        <v>117914.07225319516</v>
      </c>
      <c r="E11" s="28">
        <f>SUM(D51:G51)</f>
        <v>117914.07225319516</v>
      </c>
      <c r="F11" s="28">
        <f>SUM(D51:G51)+I51+C8</f>
        <v>117914.07225319516</v>
      </c>
      <c r="G11" s="29">
        <f>SUM(D52:G52)+I52+J52</f>
        <v>202671.01943526955</v>
      </c>
      <c r="H11" s="43"/>
      <c r="I11" s="42"/>
      <c r="J11" s="39"/>
      <c r="O11" s="16"/>
      <c r="P11" s="16"/>
      <c r="Q11" s="16"/>
      <c r="R11" s="16"/>
      <c r="S11" s="16"/>
      <c r="T11" s="16"/>
    </row>
    <row r="12" spans="1:20" s="6" customFormat="1" ht="13.15" x14ac:dyDescent="0.4">
      <c r="A12" s="12" t="s">
        <v>13</v>
      </c>
      <c r="B12" s="40"/>
      <c r="C12" s="55">
        <f>C6</f>
        <v>243678</v>
      </c>
      <c r="D12" s="55">
        <f>H51+C5+C7</f>
        <v>237513.56540244911</v>
      </c>
      <c r="E12" s="55">
        <f>C5+C7</f>
        <v>158150.1565068973</v>
      </c>
      <c r="F12" s="55">
        <f>C5+C6</f>
        <v>346511.60650689731</v>
      </c>
      <c r="G12" s="55">
        <f>C5+C6</f>
        <v>346511.60650689731</v>
      </c>
      <c r="H12" s="36"/>
      <c r="I12" s="42"/>
      <c r="J12" s="39"/>
      <c r="O12" s="16"/>
      <c r="P12" s="16"/>
      <c r="Q12" s="16"/>
      <c r="R12" s="16"/>
      <c r="S12" s="16"/>
      <c r="T12" s="16"/>
    </row>
    <row r="13" spans="1:20" s="6" customFormat="1" ht="13.15" x14ac:dyDescent="0.4">
      <c r="A13" s="3" t="s">
        <v>14</v>
      </c>
      <c r="B13" s="36"/>
      <c r="C13" s="28">
        <f>C11-C12</f>
        <v>-108998.0411044482</v>
      </c>
      <c r="D13" s="28">
        <f>D11-D12</f>
        <v>-119599.49314925395</v>
      </c>
      <c r="E13" s="28">
        <f>E11-E12</f>
        <v>-40236.084253702138</v>
      </c>
      <c r="F13" s="28">
        <f>F11-F12</f>
        <v>-228597.53425370215</v>
      </c>
      <c r="G13" s="28">
        <f>G11-G12</f>
        <v>-143840.58707162776</v>
      </c>
      <c r="H13" s="36"/>
      <c r="I13" s="44"/>
      <c r="J13" s="39"/>
      <c r="O13" s="16"/>
      <c r="P13" s="16"/>
      <c r="Q13" s="16"/>
      <c r="R13" s="16"/>
      <c r="S13" s="16"/>
      <c r="T13" s="16"/>
    </row>
    <row r="14" spans="1:20" s="6" customFormat="1" ht="13.15" x14ac:dyDescent="0.4">
      <c r="A14" s="3" t="s">
        <v>15</v>
      </c>
      <c r="B14" s="36"/>
      <c r="C14" s="45">
        <f>IFERROR(C11/C12,0)</f>
        <v>0.55269642271994923</v>
      </c>
      <c r="D14" s="45">
        <f t="shared" ref="D14:G14" si="0">IFERROR(D11/D12,0)</f>
        <v>0.49645194813777699</v>
      </c>
      <c r="E14" s="45">
        <f t="shared" si="0"/>
        <v>0.74558302601523285</v>
      </c>
      <c r="F14" s="45">
        <f t="shared" si="0"/>
        <v>0.34028895436392281</v>
      </c>
      <c r="G14" s="45">
        <f t="shared" si="0"/>
        <v>0.58488955529758102</v>
      </c>
      <c r="H14" s="36"/>
      <c r="I14" s="36"/>
      <c r="J14" s="39"/>
      <c r="O14" s="16"/>
      <c r="P14" s="16"/>
      <c r="Q14" s="16"/>
      <c r="R14" s="16"/>
      <c r="S14" s="16"/>
      <c r="T14" s="16"/>
    </row>
    <row r="15" spans="1:20" s="6" customFormat="1" ht="13.15" x14ac:dyDescent="0.4">
      <c r="A15" s="3" t="s">
        <v>48</v>
      </c>
      <c r="B15" s="36"/>
      <c r="C15" s="54">
        <f>IFERROR(C12/B51,"")</f>
        <v>17.275489334283989</v>
      </c>
      <c r="D15" s="54">
        <f>IFERROR(D12/B51,"")</f>
        <v>16.838463323967581</v>
      </c>
      <c r="E15" s="54">
        <f>IFERROR(E12/B51,"")</f>
        <v>11.212014798013147</v>
      </c>
      <c r="F15" s="54">
        <f>IFERROR(F12/B51,"")</f>
        <v>24.565851502456169</v>
      </c>
      <c r="G15" s="54">
        <f>IFERROR(G12/B52,"")</f>
        <v>14.999103019215832</v>
      </c>
      <c r="H15" s="36"/>
      <c r="I15" s="36"/>
      <c r="J15" s="39"/>
      <c r="O15" s="16"/>
      <c r="P15" s="16"/>
      <c r="Q15" s="16"/>
      <c r="R15" s="16"/>
      <c r="S15" s="16"/>
      <c r="T15" s="16"/>
    </row>
    <row r="16" spans="1:20" s="6" customFormat="1" ht="13.15" x14ac:dyDescent="0.4">
      <c r="A16" s="3"/>
      <c r="B16" s="36"/>
      <c r="C16" s="36"/>
      <c r="D16" s="36"/>
      <c r="E16" s="36"/>
      <c r="F16" s="36"/>
      <c r="G16" s="36"/>
      <c r="H16" s="36"/>
      <c r="I16" s="36"/>
      <c r="J16" s="39"/>
    </row>
    <row r="17" spans="1:11" s="6" customFormat="1" ht="13.15" x14ac:dyDescent="0.4">
      <c r="A17" s="11"/>
      <c r="B17" s="38"/>
      <c r="C17" s="38"/>
      <c r="D17" s="38" t="s">
        <v>17</v>
      </c>
      <c r="E17" s="38" t="s">
        <v>17</v>
      </c>
      <c r="F17" s="38" t="s">
        <v>17</v>
      </c>
      <c r="G17" s="38"/>
      <c r="H17" s="38"/>
      <c r="I17" s="38"/>
      <c r="J17" s="38"/>
    </row>
    <row r="18" spans="1:11" s="6" customFormat="1" ht="13.15" x14ac:dyDescent="0.4">
      <c r="A18" s="11"/>
      <c r="B18" s="38"/>
      <c r="C18" s="38"/>
      <c r="D18" s="38" t="s">
        <v>46</v>
      </c>
      <c r="E18" s="38" t="s">
        <v>20</v>
      </c>
      <c r="F18" s="38" t="s">
        <v>21</v>
      </c>
      <c r="G18" s="38" t="s">
        <v>17</v>
      </c>
      <c r="H18" s="38"/>
      <c r="I18" s="38"/>
      <c r="J18" s="38"/>
    </row>
    <row r="19" spans="1:11" s="6" customFormat="1" ht="13.15" x14ac:dyDescent="0.4">
      <c r="A19" s="11"/>
      <c r="B19" s="38" t="s">
        <v>22</v>
      </c>
      <c r="C19" s="38" t="s">
        <v>23</v>
      </c>
      <c r="D19" s="38" t="s">
        <v>24</v>
      </c>
      <c r="E19" s="38" t="s">
        <v>24</v>
      </c>
      <c r="F19" s="38" t="s">
        <v>24</v>
      </c>
      <c r="G19" s="38" t="s">
        <v>22</v>
      </c>
      <c r="H19" s="38" t="s">
        <v>25</v>
      </c>
      <c r="I19" s="38" t="s">
        <v>26</v>
      </c>
      <c r="J19" s="38"/>
    </row>
    <row r="20" spans="1:11" s="6" customFormat="1" ht="13.15" x14ac:dyDescent="0.4">
      <c r="A20" s="13" t="s">
        <v>27</v>
      </c>
      <c r="B20" s="41" t="s">
        <v>47</v>
      </c>
      <c r="C20" s="41" t="s">
        <v>47</v>
      </c>
      <c r="D20" s="41" t="s">
        <v>30</v>
      </c>
      <c r="E20" s="41" t="s">
        <v>30</v>
      </c>
      <c r="F20" s="41" t="s">
        <v>30</v>
      </c>
      <c r="G20" s="41" t="s">
        <v>30</v>
      </c>
      <c r="H20" s="41" t="s">
        <v>31</v>
      </c>
      <c r="I20" s="41" t="s">
        <v>32</v>
      </c>
      <c r="J20" s="41" t="s">
        <v>33</v>
      </c>
    </row>
    <row r="21" spans="1:11" s="6" customFormat="1" ht="13.15" x14ac:dyDescent="0.4">
      <c r="A21" s="3">
        <v>1</v>
      </c>
      <c r="B21" s="67">
        <v>581.22230000000059</v>
      </c>
      <c r="C21" s="67">
        <v>39.094929999999991</v>
      </c>
      <c r="D21" s="29">
        <v>0</v>
      </c>
      <c r="E21" s="29">
        <v>0</v>
      </c>
      <c r="F21" s="29">
        <v>3802.92</v>
      </c>
      <c r="G21" s="29">
        <v>1944.08</v>
      </c>
      <c r="H21" s="29">
        <v>2086.6999999999998</v>
      </c>
      <c r="I21" s="29">
        <v>0</v>
      </c>
      <c r="J21" s="29">
        <f>SUM(D21:G21)*J5</f>
        <v>431.02499999999998</v>
      </c>
    </row>
    <row r="22" spans="1:11" s="6" customFormat="1" ht="13.15" x14ac:dyDescent="0.4">
      <c r="A22" s="3">
        <v>2</v>
      </c>
      <c r="B22" s="67">
        <v>581.22230000000059</v>
      </c>
      <c r="C22" s="67">
        <v>39.094929999999991</v>
      </c>
      <c r="D22" s="29">
        <v>0</v>
      </c>
      <c r="E22" s="29">
        <v>0</v>
      </c>
      <c r="F22" s="29">
        <v>3854.27</v>
      </c>
      <c r="G22" s="29">
        <v>2059.39</v>
      </c>
      <c r="H22" s="29">
        <v>2251.62</v>
      </c>
      <c r="I22" s="29">
        <v>0</v>
      </c>
      <c r="J22" s="29">
        <f>SUM(D22:G22)*J5</f>
        <v>443.52449999999999</v>
      </c>
    </row>
    <row r="23" spans="1:11" s="6" customFormat="1" ht="13.15" x14ac:dyDescent="0.4">
      <c r="A23" s="3">
        <v>3</v>
      </c>
      <c r="B23" s="67">
        <v>581.22230000000059</v>
      </c>
      <c r="C23" s="67">
        <v>39.094929999999991</v>
      </c>
      <c r="D23" s="29">
        <v>0</v>
      </c>
      <c r="E23" s="29">
        <v>0</v>
      </c>
      <c r="F23" s="29">
        <v>3906.3</v>
      </c>
      <c r="G23" s="29">
        <v>2153.9</v>
      </c>
      <c r="H23" s="29">
        <v>2423.9699999999998</v>
      </c>
      <c r="I23" s="29">
        <v>0</v>
      </c>
      <c r="J23" s="29">
        <f>SUM(D23:G23)*J5</f>
        <v>454.51500000000004</v>
      </c>
    </row>
    <row r="24" spans="1:11" s="6" customFormat="1" ht="13.15" x14ac:dyDescent="0.4">
      <c r="A24" s="36">
        <v>4</v>
      </c>
      <c r="B24" s="67">
        <v>581.22230000000059</v>
      </c>
      <c r="C24" s="67">
        <v>39.094929999999991</v>
      </c>
      <c r="D24" s="29">
        <v>0</v>
      </c>
      <c r="E24" s="29">
        <v>0</v>
      </c>
      <c r="F24" s="29">
        <v>3959.04</v>
      </c>
      <c r="G24" s="29">
        <v>2279.65</v>
      </c>
      <c r="H24" s="29">
        <v>2546.46</v>
      </c>
      <c r="I24" s="29">
        <v>0</v>
      </c>
      <c r="J24" s="29">
        <f>SUM(D24:G24)*J5</f>
        <v>467.90174999999999</v>
      </c>
      <c r="K24" s="39"/>
    </row>
    <row r="25" spans="1:11" s="6" customFormat="1" ht="13.15" x14ac:dyDescent="0.4">
      <c r="A25" s="36">
        <v>5</v>
      </c>
      <c r="B25" s="67">
        <v>581.22230000000059</v>
      </c>
      <c r="C25" s="67">
        <v>39.094929999999991</v>
      </c>
      <c r="D25" s="29">
        <v>0</v>
      </c>
      <c r="E25" s="29">
        <v>0</v>
      </c>
      <c r="F25" s="29">
        <v>4012.49</v>
      </c>
      <c r="G25" s="29">
        <v>2371.69</v>
      </c>
      <c r="H25" s="29">
        <v>2648.26</v>
      </c>
      <c r="I25" s="29">
        <v>0</v>
      </c>
      <c r="J25" s="29">
        <f>SUM(D25:G25)*J5</f>
        <v>478.81349999999998</v>
      </c>
      <c r="K25" s="39"/>
    </row>
    <row r="26" spans="1:11" s="6" customFormat="1" ht="13.15" x14ac:dyDescent="0.4">
      <c r="A26" s="36">
        <v>6</v>
      </c>
      <c r="B26" s="67">
        <v>581.22230000000059</v>
      </c>
      <c r="C26" s="67">
        <v>39.094929999999991</v>
      </c>
      <c r="D26" s="29">
        <v>0</v>
      </c>
      <c r="E26" s="29">
        <v>0</v>
      </c>
      <c r="F26" s="29">
        <v>4066.64</v>
      </c>
      <c r="G26" s="29">
        <v>2365.4699999999998</v>
      </c>
      <c r="H26" s="29">
        <v>2781.45</v>
      </c>
      <c r="I26" s="29">
        <v>0</v>
      </c>
      <c r="J26" s="29">
        <f>SUM(D26:G26)*J5</f>
        <v>482.40824999999995</v>
      </c>
      <c r="K26" s="39"/>
    </row>
    <row r="27" spans="1:11" s="6" customFormat="1" ht="13.15" x14ac:dyDescent="0.4">
      <c r="A27" s="36">
        <v>7</v>
      </c>
      <c r="B27" s="67">
        <v>581.22230000000059</v>
      </c>
      <c r="C27" s="67">
        <v>39.094929999999991</v>
      </c>
      <c r="D27" s="29">
        <v>0</v>
      </c>
      <c r="E27" s="29">
        <v>0</v>
      </c>
      <c r="F27" s="29">
        <v>4121.55</v>
      </c>
      <c r="G27" s="29">
        <v>2426.3000000000002</v>
      </c>
      <c r="H27" s="29">
        <v>2881.01</v>
      </c>
      <c r="I27" s="29">
        <v>0</v>
      </c>
      <c r="J27" s="29">
        <f>SUM(D27:G27)*J5</f>
        <v>491.08875</v>
      </c>
      <c r="K27" s="39"/>
    </row>
    <row r="28" spans="1:11" s="6" customFormat="1" ht="13.15" x14ac:dyDescent="0.4">
      <c r="A28" s="36">
        <v>8</v>
      </c>
      <c r="B28" s="67">
        <v>581.22230000000059</v>
      </c>
      <c r="C28" s="67">
        <v>39.094929999999991</v>
      </c>
      <c r="D28" s="29">
        <v>0</v>
      </c>
      <c r="E28" s="29">
        <v>0</v>
      </c>
      <c r="F28" s="29">
        <v>4177.1899999999996</v>
      </c>
      <c r="G28" s="29">
        <v>2518.85</v>
      </c>
      <c r="H28" s="29">
        <v>2882.43</v>
      </c>
      <c r="I28" s="29">
        <v>0</v>
      </c>
      <c r="J28" s="29">
        <f>SUM(D28:G28)*J5</f>
        <v>502.20299999999992</v>
      </c>
      <c r="K28" s="39"/>
    </row>
    <row r="29" spans="1:11" s="6" customFormat="1" ht="13.15" x14ac:dyDescent="0.4">
      <c r="A29" s="36">
        <v>9</v>
      </c>
      <c r="B29" s="67">
        <v>581.22230000000059</v>
      </c>
      <c r="C29" s="67">
        <v>39.094929999999991</v>
      </c>
      <c r="D29" s="29">
        <v>0</v>
      </c>
      <c r="E29" s="29">
        <v>0</v>
      </c>
      <c r="F29" s="29">
        <v>4233.57</v>
      </c>
      <c r="G29" s="29">
        <v>2678.36</v>
      </c>
      <c r="H29" s="29">
        <v>2951.02</v>
      </c>
      <c r="I29" s="29">
        <v>0</v>
      </c>
      <c r="J29" s="29">
        <f>SUM(D29:G29)*J5</f>
        <v>518.39475000000004</v>
      </c>
      <c r="K29" s="39"/>
    </row>
    <row r="30" spans="1:11" s="6" customFormat="1" ht="13.15" x14ac:dyDescent="0.4">
      <c r="A30" s="36">
        <v>10</v>
      </c>
      <c r="B30" s="67">
        <v>581.22230000000059</v>
      </c>
      <c r="C30" s="67">
        <v>39.094929999999991</v>
      </c>
      <c r="D30" s="29">
        <v>0</v>
      </c>
      <c r="E30" s="29">
        <v>0</v>
      </c>
      <c r="F30" s="29">
        <v>4290.7299999999996</v>
      </c>
      <c r="G30" s="29">
        <v>2841.41</v>
      </c>
      <c r="H30" s="29">
        <v>3051.43</v>
      </c>
      <c r="I30" s="29">
        <v>0</v>
      </c>
      <c r="J30" s="29">
        <f>SUM(D30:G30)*J5</f>
        <v>534.91049999999996</v>
      </c>
      <c r="K30" s="39"/>
    </row>
    <row r="31" spans="1:11" s="6" customFormat="1" ht="13.15" x14ac:dyDescent="0.4">
      <c r="A31" s="36">
        <v>11</v>
      </c>
      <c r="B31" s="67">
        <v>3977.5187400000018</v>
      </c>
      <c r="C31" s="67">
        <v>56.334919999999997</v>
      </c>
      <c r="D31" s="29">
        <v>0</v>
      </c>
      <c r="E31" s="29">
        <v>0</v>
      </c>
      <c r="F31" s="29">
        <v>6266.32</v>
      </c>
      <c r="G31" s="29">
        <v>20112.77</v>
      </c>
      <c r="H31" s="29">
        <v>22028.42</v>
      </c>
      <c r="I31" s="29">
        <v>0</v>
      </c>
      <c r="J31" s="29">
        <f>SUM(D31:G31)*J5</f>
        <v>1978.43175</v>
      </c>
      <c r="K31" s="39"/>
    </row>
    <row r="32" spans="1:11" s="6" customFormat="1" ht="13.15" x14ac:dyDescent="0.4">
      <c r="A32" s="36">
        <v>12</v>
      </c>
      <c r="B32" s="67">
        <v>3977.5187400000018</v>
      </c>
      <c r="C32" s="67">
        <v>56.334919999999997</v>
      </c>
      <c r="D32" s="29">
        <v>0</v>
      </c>
      <c r="E32" s="29">
        <v>0</v>
      </c>
      <c r="F32" s="29">
        <v>6350.92</v>
      </c>
      <c r="G32" s="29">
        <v>20594.75</v>
      </c>
      <c r="H32" s="29">
        <v>23199.58</v>
      </c>
      <c r="I32" s="29">
        <v>0</v>
      </c>
      <c r="J32" s="29">
        <f>SUM(D32:G32)*J5</f>
        <v>2020.9252499999998</v>
      </c>
      <c r="K32" s="39"/>
    </row>
    <row r="33" spans="1:11" s="6" customFormat="1" ht="13.15" x14ac:dyDescent="0.4">
      <c r="A33" s="36">
        <v>13</v>
      </c>
      <c r="B33" s="67">
        <v>3977.5187400000018</v>
      </c>
      <c r="C33" s="67">
        <v>56.334919999999997</v>
      </c>
      <c r="D33" s="29">
        <v>0</v>
      </c>
      <c r="E33" s="29">
        <v>0</v>
      </c>
      <c r="F33" s="29">
        <v>6436.65</v>
      </c>
      <c r="G33" s="29">
        <v>21723.14</v>
      </c>
      <c r="H33" s="29">
        <v>23923.94</v>
      </c>
      <c r="I33" s="29">
        <v>0</v>
      </c>
      <c r="J33" s="29">
        <f>SUM(D33:G33)*J5</f>
        <v>2111.98425</v>
      </c>
      <c r="K33" s="39"/>
    </row>
    <row r="34" spans="1:11" s="6" customFormat="1" ht="13.15" x14ac:dyDescent="0.4">
      <c r="A34" s="36">
        <v>14</v>
      </c>
      <c r="B34" s="67">
        <v>3977.5187400000018</v>
      </c>
      <c r="C34" s="67">
        <v>56.334919999999997</v>
      </c>
      <c r="D34" s="29">
        <v>0</v>
      </c>
      <c r="E34" s="29">
        <v>0</v>
      </c>
      <c r="F34" s="29">
        <v>6523.55</v>
      </c>
      <c r="G34" s="29">
        <v>22845.83</v>
      </c>
      <c r="H34" s="29">
        <v>24463.09</v>
      </c>
      <c r="I34" s="29">
        <v>0</v>
      </c>
      <c r="J34" s="29">
        <f>SUM(D34:G34)*J5</f>
        <v>2202.7035000000001</v>
      </c>
      <c r="K34" s="39"/>
    </row>
    <row r="35" spans="1:11" s="6" customFormat="1" ht="13.15" x14ac:dyDescent="0.4">
      <c r="A35" s="36">
        <v>15</v>
      </c>
      <c r="B35" s="67">
        <v>3977.5187400000018</v>
      </c>
      <c r="C35" s="67">
        <v>56.334919999999997</v>
      </c>
      <c r="D35" s="29">
        <v>0</v>
      </c>
      <c r="E35" s="29">
        <v>0</v>
      </c>
      <c r="F35" s="29">
        <v>6611.61</v>
      </c>
      <c r="G35" s="29">
        <v>23681.63</v>
      </c>
      <c r="H35" s="29">
        <v>25649.5</v>
      </c>
      <c r="I35" s="29">
        <v>0</v>
      </c>
      <c r="J35" s="29">
        <f>SUM(D35:G35)*J5</f>
        <v>2271.9929999999999</v>
      </c>
      <c r="K35" s="39"/>
    </row>
    <row r="36" spans="1:11" s="6" customFormat="1" ht="13.15" x14ac:dyDescent="0.4">
      <c r="A36" s="36">
        <v>16</v>
      </c>
      <c r="B36" s="67">
        <v>381.04426999999993</v>
      </c>
      <c r="C36" s="67">
        <v>5.1418700000000008</v>
      </c>
      <c r="D36" s="29">
        <v>0</v>
      </c>
      <c r="E36" s="29">
        <v>0</v>
      </c>
      <c r="F36" s="29">
        <v>611.61</v>
      </c>
      <c r="G36" s="29">
        <v>2415.5100000000002</v>
      </c>
      <c r="H36" s="29">
        <v>2570.4</v>
      </c>
      <c r="I36" s="29">
        <v>0</v>
      </c>
      <c r="J36" s="29">
        <f>SUM(D36:G36)*J5</f>
        <v>227.03400000000002</v>
      </c>
      <c r="K36" s="39"/>
    </row>
    <row r="37" spans="1:11" s="6" customFormat="1" ht="13.15" x14ac:dyDescent="0.4">
      <c r="A37" s="36">
        <v>17</v>
      </c>
      <c r="B37" s="67">
        <v>381.04426999999993</v>
      </c>
      <c r="C37" s="67">
        <v>5.1418700000000008</v>
      </c>
      <c r="D37" s="29">
        <v>0</v>
      </c>
      <c r="E37" s="29">
        <v>0</v>
      </c>
      <c r="F37" s="29">
        <v>619.87</v>
      </c>
      <c r="G37" s="29">
        <v>2510.34</v>
      </c>
      <c r="H37" s="29">
        <v>2656.2</v>
      </c>
      <c r="I37" s="29">
        <v>0</v>
      </c>
      <c r="J37" s="29">
        <f>SUM(D37:G37)*J5</f>
        <v>234.76575</v>
      </c>
      <c r="K37" s="39"/>
    </row>
    <row r="38" spans="1:11" s="6" customFormat="1" ht="13.15" x14ac:dyDescent="0.4">
      <c r="A38" s="36">
        <v>18</v>
      </c>
      <c r="B38" s="67">
        <v>381.04426999999993</v>
      </c>
      <c r="C38" s="67">
        <v>5.1418700000000008</v>
      </c>
      <c r="D38" s="29">
        <v>0</v>
      </c>
      <c r="E38" s="29">
        <v>0</v>
      </c>
      <c r="F38" s="29">
        <v>628.24</v>
      </c>
      <c r="G38" s="29">
        <v>2566.8200000000002</v>
      </c>
      <c r="H38" s="29">
        <v>2808.84</v>
      </c>
      <c r="I38" s="29">
        <v>0</v>
      </c>
      <c r="J38" s="29">
        <f>SUM(D38:G38)*J5</f>
        <v>239.62950000000001</v>
      </c>
      <c r="K38" s="39"/>
    </row>
    <row r="39" spans="1:11" s="6" customFormat="1" ht="13.15" x14ac:dyDescent="0.4">
      <c r="A39" s="36">
        <v>19</v>
      </c>
      <c r="B39" s="67">
        <v>381.04426999999993</v>
      </c>
      <c r="C39" s="67">
        <v>5.1418700000000008</v>
      </c>
      <c r="D39" s="29">
        <v>0</v>
      </c>
      <c r="E39" s="29">
        <v>0</v>
      </c>
      <c r="F39" s="29">
        <v>636.72</v>
      </c>
      <c r="G39" s="29">
        <v>2624.57</v>
      </c>
      <c r="H39" s="29">
        <v>2909.56</v>
      </c>
      <c r="I39" s="29">
        <v>0</v>
      </c>
      <c r="J39" s="29">
        <f>SUM(D39:G39)*J5</f>
        <v>244.59674999999999</v>
      </c>
      <c r="K39" s="39"/>
    </row>
    <row r="40" spans="1:11" s="6" customFormat="1" ht="13.15" x14ac:dyDescent="0.4">
      <c r="A40" s="36">
        <v>20</v>
      </c>
      <c r="B40" s="67">
        <v>381.04426999999993</v>
      </c>
      <c r="C40" s="67">
        <v>5.1418700000000008</v>
      </c>
      <c r="D40" s="29">
        <v>0</v>
      </c>
      <c r="E40" s="29">
        <v>0</v>
      </c>
      <c r="F40" s="29">
        <v>645.30999999999995</v>
      </c>
      <c r="G40" s="29">
        <v>2683.62</v>
      </c>
      <c r="H40" s="29">
        <v>2972.03</v>
      </c>
      <c r="I40" s="29">
        <v>0</v>
      </c>
      <c r="J40" s="29">
        <f>SUM(D40:G40)*J5</f>
        <v>249.66974999999996</v>
      </c>
      <c r="K40" s="39"/>
    </row>
    <row r="41" spans="1:11" s="6" customFormat="1" ht="13.15" x14ac:dyDescent="0.4">
      <c r="A41" s="36">
        <v>21</v>
      </c>
      <c r="B41" s="67">
        <v>381.04426999999993</v>
      </c>
      <c r="C41" s="67">
        <v>5.1418700000000008</v>
      </c>
      <c r="D41" s="29">
        <v>0</v>
      </c>
      <c r="E41" s="29">
        <v>0</v>
      </c>
      <c r="F41" s="29">
        <v>654.02</v>
      </c>
      <c r="G41" s="29">
        <v>2744.01</v>
      </c>
      <c r="H41" s="29">
        <v>3035.86</v>
      </c>
      <c r="I41" s="29">
        <v>0</v>
      </c>
      <c r="J41" s="29">
        <f>SUM(D41:G41)*J5</f>
        <v>254.85225</v>
      </c>
      <c r="K41" s="39"/>
    </row>
    <row r="42" spans="1:11" s="6" customFormat="1" ht="13.15" x14ac:dyDescent="0.4">
      <c r="A42" s="36">
        <v>22</v>
      </c>
      <c r="B42" s="67">
        <v>381.04426999999993</v>
      </c>
      <c r="C42" s="67">
        <v>5.1418700000000008</v>
      </c>
      <c r="D42" s="29">
        <v>0</v>
      </c>
      <c r="E42" s="29">
        <v>0</v>
      </c>
      <c r="F42" s="29">
        <v>662.85</v>
      </c>
      <c r="G42" s="29">
        <v>2805.75</v>
      </c>
      <c r="H42" s="29">
        <v>3101.09</v>
      </c>
      <c r="I42" s="29">
        <v>0</v>
      </c>
      <c r="J42" s="29">
        <f>SUM(D42:G42)*J5</f>
        <v>260.14499999999998</v>
      </c>
      <c r="K42" s="39"/>
    </row>
    <row r="43" spans="1:11" s="6" customFormat="1" ht="13.15" x14ac:dyDescent="0.4">
      <c r="A43" s="36">
        <v>23</v>
      </c>
      <c r="B43" s="67">
        <v>381.04426999999993</v>
      </c>
      <c r="C43" s="67">
        <v>5.1418700000000008</v>
      </c>
      <c r="D43" s="29">
        <v>0</v>
      </c>
      <c r="E43" s="29">
        <v>0</v>
      </c>
      <c r="F43" s="29">
        <v>671.8</v>
      </c>
      <c r="G43" s="29">
        <v>2868.88</v>
      </c>
      <c r="H43" s="29">
        <v>3167.73</v>
      </c>
      <c r="I43" s="29">
        <v>0</v>
      </c>
      <c r="J43" s="29">
        <f>SUM(D43:G43)*J5</f>
        <v>265.55099999999999</v>
      </c>
      <c r="K43" s="39"/>
    </row>
    <row r="44" spans="1:11" s="6" customFormat="1" ht="13.15" x14ac:dyDescent="0.4">
      <c r="A44" s="36">
        <v>24</v>
      </c>
      <c r="B44" s="67">
        <v>381.04426999999993</v>
      </c>
      <c r="C44" s="67">
        <v>5.1418700000000008</v>
      </c>
      <c r="D44" s="29">
        <v>0</v>
      </c>
      <c r="E44" s="29">
        <v>0</v>
      </c>
      <c r="F44" s="29">
        <v>680.87</v>
      </c>
      <c r="G44" s="29">
        <v>2933.43</v>
      </c>
      <c r="H44" s="29">
        <v>3235.83</v>
      </c>
      <c r="I44" s="29">
        <v>0</v>
      </c>
      <c r="J44" s="29">
        <f>SUM(D44:G44)*J5</f>
        <v>271.07249999999999</v>
      </c>
      <c r="K44" s="39"/>
    </row>
    <row r="45" spans="1:11" s="6" customFormat="1" ht="13.15" x14ac:dyDescent="0.4">
      <c r="A45" s="36">
        <v>25</v>
      </c>
      <c r="B45" s="67">
        <v>381.04426999999993</v>
      </c>
      <c r="C45" s="67">
        <v>5.1418700000000008</v>
      </c>
      <c r="D45" s="29">
        <v>0</v>
      </c>
      <c r="E45" s="29">
        <v>0</v>
      </c>
      <c r="F45" s="29">
        <v>690.06</v>
      </c>
      <c r="G45" s="29">
        <v>2999.43</v>
      </c>
      <c r="H45" s="29">
        <v>3305.41</v>
      </c>
      <c r="I45" s="29">
        <v>0</v>
      </c>
      <c r="J45" s="29">
        <f>SUM(D45:G45)*J5</f>
        <v>276.71174999999999</v>
      </c>
      <c r="K45" s="39"/>
    </row>
    <row r="46" spans="1:11" s="6" customFormat="1" ht="13.15" x14ac:dyDescent="0.4">
      <c r="A46" s="36">
        <v>26</v>
      </c>
      <c r="B46" s="67">
        <v>0</v>
      </c>
      <c r="C46" s="67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f>SUM(D46:G46)*J5</f>
        <v>0</v>
      </c>
      <c r="K46" s="39"/>
    </row>
    <row r="47" spans="1:11" s="6" customFormat="1" ht="13.15" x14ac:dyDescent="0.4">
      <c r="A47" s="36">
        <v>27</v>
      </c>
      <c r="B47" s="67">
        <v>0</v>
      </c>
      <c r="C47" s="67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f>SUM(D47:G47)*J5</f>
        <v>0</v>
      </c>
      <c r="K47" s="39"/>
    </row>
    <row r="48" spans="1:11" s="6" customFormat="1" ht="13.15" x14ac:dyDescent="0.4">
      <c r="A48" s="36">
        <v>28</v>
      </c>
      <c r="B48" s="67">
        <v>0</v>
      </c>
      <c r="C48" s="67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f>SUM(D48:G48)*J5</f>
        <v>0</v>
      </c>
      <c r="K48" s="39"/>
    </row>
    <row r="49" spans="1:11" s="6" customFormat="1" ht="13.15" x14ac:dyDescent="0.4">
      <c r="A49" s="36">
        <v>29</v>
      </c>
      <c r="B49" s="67">
        <v>0</v>
      </c>
      <c r="C49" s="67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f>SUM(D49:G49)*J5</f>
        <v>0</v>
      </c>
      <c r="K49" s="39"/>
    </row>
    <row r="50" spans="1:11" s="6" customFormat="1" ht="13.15" x14ac:dyDescent="0.4">
      <c r="A50" s="40">
        <v>30</v>
      </c>
      <c r="B50" s="68">
        <v>0</v>
      </c>
      <c r="C50" s="68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f>SUM(D50:G50)*J5</f>
        <v>0</v>
      </c>
      <c r="K50" s="39"/>
    </row>
    <row r="51" spans="1:11" s="6" customFormat="1" ht="13.15" x14ac:dyDescent="0.4">
      <c r="A51" s="38" t="s">
        <v>34</v>
      </c>
      <c r="B51" s="67">
        <f>B21+NPV(J3,B22:B50)</f>
        <v>14105.418103347731</v>
      </c>
      <c r="C51" s="67">
        <f>C21+NPV(J3,C22:C50)</f>
        <v>429.93542671461819</v>
      </c>
      <c r="D51" s="29">
        <f>D21+NPV(J3,D22:D50)</f>
        <v>0</v>
      </c>
      <c r="E51" s="29">
        <f>E21+NPV(J3,E22:E50)</f>
        <v>0</v>
      </c>
      <c r="F51" s="29">
        <f>F21+NPV(J3,F22:F50)</f>
        <v>45850.892679552358</v>
      </c>
      <c r="G51" s="29">
        <f>G21+NPV(J3,G22:G50)</f>
        <v>72063.179573642803</v>
      </c>
      <c r="H51" s="29">
        <f>H21+NPV(J3,H22:H50)</f>
        <v>79363.408895551809</v>
      </c>
      <c r="I51" s="29">
        <f>I21+NPV(J3,I22:I50)</f>
        <v>0</v>
      </c>
      <c r="J51" s="29">
        <f>J21+NPV(J3,J22:J50)</f>
        <v>8843.5554189896375</v>
      </c>
      <c r="K51" s="39"/>
    </row>
    <row r="52" spans="1:11" s="6" customFormat="1" ht="13.15" x14ac:dyDescent="0.4">
      <c r="A52" s="38" t="s">
        <v>35</v>
      </c>
      <c r="B52" s="56">
        <f>B21+NPV(J4,B22:B50)</f>
        <v>23102.155246415081</v>
      </c>
      <c r="C52" s="56">
        <f>C21+NPV(J4,C22:C50)</f>
        <v>605.91761717027111</v>
      </c>
      <c r="D52" s="29">
        <f>D21+NPV(J4,D22:D50)</f>
        <v>0</v>
      </c>
      <c r="E52" s="29">
        <f>E21+NPV(J4,E22:E50)</f>
        <v>0</v>
      </c>
      <c r="F52" s="29">
        <f>F21+NPV(J4,F22:F50)</f>
        <v>65676.751014013673</v>
      </c>
      <c r="G52" s="29">
        <f>G21+NPV(J4,G22:G50)</f>
        <v>122854.42985600451</v>
      </c>
      <c r="H52" s="29">
        <f>H21+NPV(J4,H22:H50)</f>
        <v>135080.53582503099</v>
      </c>
      <c r="I52" s="29">
        <f>I21+NPV(J4,I22:I50)</f>
        <v>0</v>
      </c>
      <c r="J52" s="29">
        <f>J21+NPV(J4,J22:J50)</f>
        <v>14139.838565251363</v>
      </c>
      <c r="K52" s="39"/>
    </row>
    <row r="53" spans="1:11" s="6" customFormat="1" ht="13.15" x14ac:dyDescent="0.4"/>
    <row r="54" spans="1:11" s="6" customFormat="1" ht="13.15" x14ac:dyDescent="0.4"/>
    <row r="55" spans="1:11" s="6" customFormat="1" ht="13.15" x14ac:dyDescent="0.4"/>
    <row r="56" spans="1:11" s="6" customFormat="1" ht="13.15" x14ac:dyDescent="0.4"/>
    <row r="57" spans="1:11" s="6" customFormat="1" ht="13.15" x14ac:dyDescent="0.4"/>
    <row r="58" spans="1:11" s="6" customFormat="1" ht="13.15" x14ac:dyDescent="0.4">
      <c r="C58" s="20"/>
      <c r="D58" s="20"/>
      <c r="E58" s="20"/>
      <c r="F58" s="20"/>
      <c r="G58" s="20"/>
      <c r="H58" s="20"/>
      <c r="I58" s="20"/>
    </row>
    <row r="59" spans="1:11" s="6" customFormat="1" ht="13.15" x14ac:dyDescent="0.4">
      <c r="C59" s="20"/>
      <c r="D59" s="20"/>
      <c r="E59" s="20"/>
      <c r="F59" s="20"/>
      <c r="G59" s="20"/>
      <c r="H59" s="20"/>
      <c r="I59" s="20"/>
    </row>
    <row r="60" spans="1:11" s="6" customFormat="1" ht="13.15" x14ac:dyDescent="0.4"/>
    <row r="61" spans="1:11" s="6" customFormat="1" ht="13.15" x14ac:dyDescent="0.4"/>
    <row r="62" spans="1:11" s="6" customFormat="1" ht="13.15" x14ac:dyDescent="0.4"/>
    <row r="63" spans="1:11" s="6" customFormat="1" ht="13.15" x14ac:dyDescent="0.4"/>
    <row r="64" spans="1:11" s="6" customFormat="1" ht="13.15" x14ac:dyDescent="0.4"/>
    <row r="65" s="6" customFormat="1" ht="13.15" x14ac:dyDescent="0.4"/>
    <row r="66" s="6" customFormat="1" ht="13.15" x14ac:dyDescent="0.4"/>
    <row r="67" s="6" customFormat="1" ht="13.15" x14ac:dyDescent="0.4"/>
    <row r="68" s="6" customFormat="1" ht="13.15" x14ac:dyDescent="0.4"/>
  </sheetData>
  <printOptions horizontalCentered="1"/>
  <pageMargins left="0.23622047244094491" right="0.23622047244094491" top="0.74803149606299213" bottom="0.74803149606299213" header="0.31496062992125984" footer="0.31496062992125984"/>
  <pageSetup scale="74" orientation="portrait" r:id="rId1"/>
  <headerFooter>
    <oddHeader>&amp;CMidAmerican Energy Company
Iowa Energy Efficiency&amp;R2021 Exhibit F
Detailed Cost Benefit Results
EEP-2018-0002</oddHeader>
    <oddFooter>&amp;L&amp;A&amp;CPage &amp;P of &amp;N&amp;R&amp;F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246B6-0FE8-4DCC-B3FB-FA4281FEBD06}">
  <sheetPr codeName="Sheet25">
    <pageSetUpPr fitToPage="1"/>
  </sheetPr>
  <dimension ref="A2:T68"/>
  <sheetViews>
    <sheetView view="pageLayout" zoomScale="90" zoomScaleNormal="100" zoomScalePageLayoutView="90" workbookViewId="0">
      <selection activeCell="A2" sqref="A2"/>
    </sheetView>
  </sheetViews>
  <sheetFormatPr defaultColWidth="9.1328125" defaultRowHeight="14.25" x14ac:dyDescent="0.45"/>
  <cols>
    <col min="1" max="1" customWidth="true" style="21" width="10.265625" collapsed="false"/>
    <col min="2" max="2" customWidth="true" style="21" width="14.3984375" collapsed="false"/>
    <col min="3" max="3" customWidth="true" style="21" width="14.265625" collapsed="false"/>
    <col min="4" max="6" customWidth="true" style="21" width="14.73046875" collapsed="false"/>
    <col min="7" max="7" customWidth="true" style="21" width="16.59765625" collapsed="false"/>
    <col min="8" max="9" customWidth="true" style="21" width="12.265625" collapsed="false"/>
    <col min="10" max="10" customWidth="true" style="21" width="13.0" collapsed="false"/>
    <col min="11" max="11" bestFit="true" customWidth="true" style="21" width="12.3984375" collapsed="false"/>
    <col min="12" max="12" customWidth="true" style="21" width="12.73046875" collapsed="false"/>
    <col min="13" max="13" bestFit="true" customWidth="true" style="21" width="23.1328125" collapsed="false"/>
    <col min="14" max="14" bestFit="true" customWidth="true" style="21" width="13.265625" collapsed="false"/>
    <col min="15" max="16" bestFit="true" customWidth="true" style="21" width="13.0" collapsed="false"/>
    <col min="17" max="17" bestFit="true" customWidth="true" style="21" width="12.73046875" collapsed="false"/>
    <col min="18" max="18" bestFit="true" customWidth="true" style="21" width="13.3984375" collapsed="false"/>
    <col min="19" max="16384" style="21" width="9.1328125" collapsed="false"/>
  </cols>
  <sheetData>
    <row r="2" spans="1:20" s="2" customFormat="1" ht="18" x14ac:dyDescent="0.55000000000000004">
      <c r="A2" s="1" t="s">
        <v>50</v>
      </c>
      <c r="B2" s="31"/>
      <c r="C2" s="31"/>
      <c r="D2" s="31"/>
      <c r="E2" s="31"/>
      <c r="F2" s="31"/>
      <c r="G2" s="31"/>
      <c r="H2" s="31"/>
      <c r="I2" s="32"/>
      <c r="J2" s="33"/>
      <c r="K2" s="26"/>
    </row>
    <row r="3" spans="1:20" s="2" customFormat="1" ht="18" x14ac:dyDescent="0.55000000000000004">
      <c r="A3" s="1" t="s">
        <v>58</v>
      </c>
      <c r="B3" s="31"/>
      <c r="C3" s="31"/>
      <c r="D3" s="31"/>
      <c r="E3" s="31"/>
      <c r="F3" s="31"/>
      <c r="G3" s="31"/>
      <c r="H3" s="31"/>
      <c r="I3" s="34" t="s">
        <v>36</v>
      </c>
      <c r="J3" s="35">
        <v>7.1300000000000002E-2</v>
      </c>
      <c r="K3" s="26"/>
    </row>
    <row r="4" spans="1:20" s="6" customFormat="1" x14ac:dyDescent="0.45">
      <c r="A4" s="3"/>
      <c r="B4" s="36"/>
      <c r="C4" s="28"/>
      <c r="D4" s="36"/>
      <c r="E4" s="36"/>
      <c r="F4" s="36"/>
      <c r="G4" s="36"/>
      <c r="H4" s="36"/>
      <c r="I4" s="34" t="s">
        <v>37</v>
      </c>
      <c r="J4" s="35">
        <v>2.1999999999999999E-2</v>
      </c>
      <c r="K4" s="4"/>
      <c r="L4" s="4"/>
      <c r="O4" s="5"/>
      <c r="P4" s="5"/>
      <c r="Q4" s="5"/>
      <c r="R4" s="5"/>
    </row>
    <row r="5" spans="1:20" s="6" customFormat="1" x14ac:dyDescent="0.45">
      <c r="A5" s="3" t="s">
        <v>0</v>
      </c>
      <c r="B5" s="36"/>
      <c r="C5" s="29">
        <v>131624.72574915475</v>
      </c>
      <c r="D5" s="36"/>
      <c r="E5" s="36"/>
      <c r="F5" s="36"/>
      <c r="G5" s="36"/>
      <c r="H5" s="36"/>
      <c r="I5" s="34" t="s">
        <v>38</v>
      </c>
      <c r="J5" s="35">
        <v>7.4999999999999997E-2</v>
      </c>
      <c r="K5" s="4"/>
      <c r="L5" s="4"/>
      <c r="O5" s="5"/>
      <c r="P5" s="5"/>
      <c r="Q5" s="5"/>
      <c r="R5" s="5"/>
    </row>
    <row r="6" spans="1:20" s="6" customFormat="1" ht="13.15" x14ac:dyDescent="0.4">
      <c r="A6" s="3" t="s">
        <v>1</v>
      </c>
      <c r="B6" s="36"/>
      <c r="C6" s="29">
        <v>216479.56999999966</v>
      </c>
      <c r="D6" s="36"/>
      <c r="E6" s="36"/>
      <c r="F6" s="36"/>
      <c r="G6" s="36"/>
      <c r="H6" s="36"/>
      <c r="I6" s="37"/>
      <c r="J6" s="37"/>
      <c r="K6" s="4"/>
      <c r="L6" s="4"/>
      <c r="M6" s="4"/>
      <c r="N6" s="8"/>
      <c r="O6" s="8"/>
      <c r="P6" s="8"/>
      <c r="Q6" s="8"/>
      <c r="R6" s="8"/>
    </row>
    <row r="7" spans="1:20" s="6" customFormat="1" ht="13.15" x14ac:dyDescent="0.4">
      <c r="A7" s="3" t="s">
        <v>2</v>
      </c>
      <c r="B7" s="36"/>
      <c r="C7" s="29">
        <v>216479.56999999966</v>
      </c>
      <c r="D7" s="36"/>
      <c r="E7" s="36"/>
      <c r="F7" s="36"/>
      <c r="G7" s="36"/>
      <c r="H7" s="36"/>
      <c r="I7" s="37"/>
      <c r="J7" s="37"/>
      <c r="K7" s="4"/>
      <c r="L7" s="4"/>
      <c r="M7" s="4"/>
      <c r="N7" s="9"/>
      <c r="O7" s="9"/>
      <c r="P7" s="9"/>
      <c r="Q7" s="9"/>
      <c r="R7" s="9"/>
    </row>
    <row r="8" spans="1:20" s="6" customFormat="1" ht="13.15" x14ac:dyDescent="0.4">
      <c r="A8" s="3" t="s">
        <v>3</v>
      </c>
      <c r="B8" s="36"/>
      <c r="C8" s="29">
        <v>0</v>
      </c>
      <c r="D8" s="36"/>
      <c r="E8" s="36"/>
      <c r="F8" s="36"/>
      <c r="G8" s="36"/>
      <c r="H8" s="36"/>
      <c r="I8" s="37"/>
      <c r="J8" s="37"/>
      <c r="K8" s="4"/>
      <c r="L8" s="4"/>
      <c r="M8" s="4"/>
      <c r="N8" s="10"/>
      <c r="O8" s="10"/>
      <c r="P8" s="10"/>
      <c r="Q8" s="10"/>
      <c r="R8" s="10"/>
    </row>
    <row r="9" spans="1:20" s="6" customFormat="1" ht="13.15" x14ac:dyDescent="0.4">
      <c r="A9" s="3"/>
      <c r="B9" s="36"/>
      <c r="C9" s="38"/>
      <c r="D9" s="38" t="s">
        <v>4</v>
      </c>
      <c r="E9" s="38"/>
      <c r="F9" s="38" t="s">
        <v>5</v>
      </c>
      <c r="G9" s="38"/>
      <c r="H9" s="36"/>
      <c r="I9" s="36"/>
      <c r="J9" s="39"/>
    </row>
    <row r="10" spans="1:20" s="6" customFormat="1" ht="13.15" x14ac:dyDescent="0.4">
      <c r="A10" s="12" t="s">
        <v>6</v>
      </c>
      <c r="B10" s="40"/>
      <c r="C10" s="41" t="s">
        <v>7</v>
      </c>
      <c r="D10" s="41" t="s">
        <v>8</v>
      </c>
      <c r="E10" s="41" t="s">
        <v>9</v>
      </c>
      <c r="F10" s="41" t="s">
        <v>10</v>
      </c>
      <c r="G10" s="41" t="s">
        <v>11</v>
      </c>
      <c r="H10" s="36"/>
      <c r="I10" s="36"/>
      <c r="J10" s="39"/>
    </row>
    <row r="11" spans="1:20" s="6" customFormat="1" ht="13.15" x14ac:dyDescent="0.4">
      <c r="A11" s="3" t="s">
        <v>12</v>
      </c>
      <c r="B11" s="36"/>
      <c r="C11" s="28">
        <f>H51+I51+C7+C8</f>
        <v>543676.66616573511</v>
      </c>
      <c r="D11" s="28">
        <f>SUM(D51:G51)</f>
        <v>367172.00217969145</v>
      </c>
      <c r="E11" s="28">
        <f>SUM(D51:G51)</f>
        <v>367172.00217969145</v>
      </c>
      <c r="F11" s="28">
        <f>SUM(D51:G51)+I51+C8</f>
        <v>367172.00217969145</v>
      </c>
      <c r="G11" s="29">
        <f>SUM(D52:G52)+I52+J52</f>
        <v>589239.13468944537</v>
      </c>
      <c r="H11" s="43"/>
      <c r="I11" s="42"/>
      <c r="J11" s="39"/>
      <c r="O11" s="16"/>
      <c r="P11" s="16"/>
      <c r="Q11" s="16"/>
      <c r="R11" s="16"/>
      <c r="S11" s="16"/>
      <c r="T11" s="16"/>
    </row>
    <row r="12" spans="1:20" s="6" customFormat="1" ht="13.15" x14ac:dyDescent="0.4">
      <c r="A12" s="12" t="s">
        <v>13</v>
      </c>
      <c r="B12" s="40"/>
      <c r="C12" s="55">
        <f>C6</f>
        <v>216479.56999999966</v>
      </c>
      <c r="D12" s="55">
        <f>H51+C5+C7</f>
        <v>675301.39191488991</v>
      </c>
      <c r="E12" s="55">
        <f>C5+C7</f>
        <v>348104.29574915441</v>
      </c>
      <c r="F12" s="55">
        <f>C5+C6</f>
        <v>348104.29574915441</v>
      </c>
      <c r="G12" s="55">
        <f>C5+C6</f>
        <v>348104.29574915441</v>
      </c>
      <c r="H12" s="36"/>
      <c r="I12" s="42"/>
      <c r="J12" s="39"/>
      <c r="O12" s="16"/>
      <c r="P12" s="16"/>
      <c r="Q12" s="16"/>
      <c r="R12" s="16"/>
      <c r="S12" s="16"/>
      <c r="T12" s="16"/>
    </row>
    <row r="13" spans="1:20" s="6" customFormat="1" ht="13.15" x14ac:dyDescent="0.4">
      <c r="A13" s="3" t="s">
        <v>14</v>
      </c>
      <c r="B13" s="36"/>
      <c r="C13" s="28">
        <f>C11-C12</f>
        <v>327197.09616573545</v>
      </c>
      <c r="D13" s="28">
        <f>D11-D12</f>
        <v>-308129.38973519846</v>
      </c>
      <c r="E13" s="28">
        <f>E11-E12</f>
        <v>19067.706430537044</v>
      </c>
      <c r="F13" s="28">
        <f>F11-F12</f>
        <v>19067.706430537044</v>
      </c>
      <c r="G13" s="28">
        <f>G11-G12</f>
        <v>241134.83894029097</v>
      </c>
      <c r="H13" s="36"/>
      <c r="I13" s="44"/>
      <c r="J13" s="39"/>
      <c r="O13" s="16"/>
      <c r="P13" s="16"/>
      <c r="Q13" s="16"/>
      <c r="R13" s="16"/>
      <c r="S13" s="16"/>
      <c r="T13" s="16"/>
    </row>
    <row r="14" spans="1:20" s="6" customFormat="1" ht="13.15" x14ac:dyDescent="0.4">
      <c r="A14" s="3" t="s">
        <v>15</v>
      </c>
      <c r="B14" s="36"/>
      <c r="C14" s="45">
        <f>IFERROR(C11/C12,0)</f>
        <v>2.511445612007341</v>
      </c>
      <c r="D14" s="45">
        <f t="shared" ref="D14:G14" si="0">IFERROR(D11/D12,0)</f>
        <v>0.5437157491094986</v>
      </c>
      <c r="E14" s="45">
        <f t="shared" si="0"/>
        <v>1.0547758435140868</v>
      </c>
      <c r="F14" s="45">
        <f t="shared" si="0"/>
        <v>1.0547758435140868</v>
      </c>
      <c r="G14" s="45">
        <f t="shared" si="0"/>
        <v>1.6927085987874562</v>
      </c>
      <c r="H14" s="36"/>
      <c r="I14" s="36"/>
      <c r="J14" s="39"/>
      <c r="O14" s="16"/>
      <c r="P14" s="16"/>
      <c r="Q14" s="16"/>
      <c r="R14" s="16"/>
      <c r="S14" s="16"/>
      <c r="T14" s="16"/>
    </row>
    <row r="15" spans="1:20" s="6" customFormat="1" ht="13.15" x14ac:dyDescent="0.4">
      <c r="A15" s="3" t="s">
        <v>48</v>
      </c>
      <c r="B15" s="36"/>
      <c r="C15" s="54">
        <f>IFERROR(C12/B51,"")</f>
        <v>3.1411580834434734</v>
      </c>
      <c r="D15" s="54">
        <f>IFERROR(D12/B51,"")</f>
        <v>9.7987464866734939</v>
      </c>
      <c r="E15" s="54">
        <f>IFERROR(E12/B51,"")</f>
        <v>5.0510568848314676</v>
      </c>
      <c r="F15" s="54">
        <f>IFERROR(F12/B51,"")</f>
        <v>5.0510568848314676</v>
      </c>
      <c r="G15" s="54">
        <f>IFERROR(G12/B52,"")</f>
        <v>3.5627803423857909</v>
      </c>
      <c r="H15" s="36"/>
      <c r="I15" s="36"/>
      <c r="J15" s="39"/>
      <c r="O15" s="16"/>
      <c r="P15" s="16"/>
      <c r="Q15" s="16"/>
      <c r="R15" s="16"/>
      <c r="S15" s="16"/>
      <c r="T15" s="16"/>
    </row>
    <row r="16" spans="1:20" s="6" customFormat="1" ht="13.15" x14ac:dyDescent="0.4">
      <c r="A16" s="3"/>
      <c r="B16" s="36"/>
      <c r="C16" s="36"/>
      <c r="D16" s="36"/>
      <c r="E16" s="36"/>
      <c r="F16" s="36"/>
      <c r="G16" s="36"/>
      <c r="H16" s="36"/>
      <c r="I16" s="36"/>
      <c r="J16" s="39"/>
    </row>
    <row r="17" spans="1:11" s="6" customFormat="1" ht="13.15" x14ac:dyDescent="0.4">
      <c r="A17" s="11"/>
      <c r="B17" s="38"/>
      <c r="C17" s="38"/>
      <c r="D17" s="38" t="s">
        <v>17</v>
      </c>
      <c r="E17" s="38" t="s">
        <v>17</v>
      </c>
      <c r="F17" s="38" t="s">
        <v>17</v>
      </c>
      <c r="G17" s="38"/>
      <c r="H17" s="38"/>
      <c r="I17" s="38"/>
      <c r="J17" s="38"/>
    </row>
    <row r="18" spans="1:11" s="6" customFormat="1" ht="13.15" x14ac:dyDescent="0.4">
      <c r="A18" s="11"/>
      <c r="B18" s="38"/>
      <c r="C18" s="38"/>
      <c r="D18" s="38" t="s">
        <v>46</v>
      </c>
      <c r="E18" s="38" t="s">
        <v>20</v>
      </c>
      <c r="F18" s="38" t="s">
        <v>21</v>
      </c>
      <c r="G18" s="38" t="s">
        <v>17</v>
      </c>
      <c r="H18" s="38"/>
      <c r="I18" s="38"/>
      <c r="J18" s="38"/>
    </row>
    <row r="19" spans="1:11" s="6" customFormat="1" ht="13.15" x14ac:dyDescent="0.4">
      <c r="A19" s="11"/>
      <c r="B19" s="38" t="s">
        <v>22</v>
      </c>
      <c r="C19" s="38" t="s">
        <v>23</v>
      </c>
      <c r="D19" s="38" t="s">
        <v>24</v>
      </c>
      <c r="E19" s="38" t="s">
        <v>24</v>
      </c>
      <c r="F19" s="38" t="s">
        <v>24</v>
      </c>
      <c r="G19" s="38" t="s">
        <v>22</v>
      </c>
      <c r="H19" s="38" t="s">
        <v>25</v>
      </c>
      <c r="I19" s="38" t="s">
        <v>26</v>
      </c>
      <c r="J19" s="38"/>
    </row>
    <row r="20" spans="1:11" s="6" customFormat="1" ht="13.15" x14ac:dyDescent="0.4">
      <c r="A20" s="13" t="s">
        <v>27</v>
      </c>
      <c r="B20" s="41" t="s">
        <v>47</v>
      </c>
      <c r="C20" s="41" t="s">
        <v>47</v>
      </c>
      <c r="D20" s="41" t="s">
        <v>30</v>
      </c>
      <c r="E20" s="41" t="s">
        <v>30</v>
      </c>
      <c r="F20" s="41" t="s">
        <v>30</v>
      </c>
      <c r="G20" s="41" t="s">
        <v>30</v>
      </c>
      <c r="H20" s="41" t="s">
        <v>31</v>
      </c>
      <c r="I20" s="41" t="s">
        <v>32</v>
      </c>
      <c r="J20" s="41" t="s">
        <v>33</v>
      </c>
    </row>
    <row r="21" spans="1:11" s="6" customFormat="1" ht="13.15" x14ac:dyDescent="0.4">
      <c r="A21" s="3">
        <v>1</v>
      </c>
      <c r="B21" s="67">
        <v>6455.2672199999997</v>
      </c>
      <c r="C21" s="67">
        <v>49.401470000000003</v>
      </c>
      <c r="D21" s="29">
        <v>0</v>
      </c>
      <c r="E21" s="29">
        <v>0</v>
      </c>
      <c r="F21" s="29">
        <v>4805.49</v>
      </c>
      <c r="G21" s="29">
        <v>21301.74</v>
      </c>
      <c r="H21" s="29">
        <v>21437.599999999999</v>
      </c>
      <c r="I21" s="29">
        <v>0</v>
      </c>
      <c r="J21" s="29">
        <f>SUM(D21:G21)*J5</f>
        <v>1958.0422500000002</v>
      </c>
    </row>
    <row r="22" spans="1:11" s="6" customFormat="1" ht="13.15" x14ac:dyDescent="0.4">
      <c r="A22" s="3">
        <v>2</v>
      </c>
      <c r="B22" s="67">
        <v>6455.2672199999997</v>
      </c>
      <c r="C22" s="67">
        <v>49.401470000000003</v>
      </c>
      <c r="D22" s="29">
        <v>0</v>
      </c>
      <c r="E22" s="29">
        <v>0</v>
      </c>
      <c r="F22" s="29">
        <v>4870.3500000000004</v>
      </c>
      <c r="G22" s="29">
        <v>22437.48</v>
      </c>
      <c r="H22" s="29">
        <v>23323.599999999999</v>
      </c>
      <c r="I22" s="29">
        <v>0</v>
      </c>
      <c r="J22" s="29">
        <f>SUM(D22:G22)*J5</f>
        <v>2048.08725</v>
      </c>
    </row>
    <row r="23" spans="1:11" s="6" customFormat="1" ht="13.15" x14ac:dyDescent="0.4">
      <c r="A23" s="3">
        <v>3</v>
      </c>
      <c r="B23" s="67">
        <v>6455.2672199999997</v>
      </c>
      <c r="C23" s="67">
        <v>49.401470000000003</v>
      </c>
      <c r="D23" s="29">
        <v>0</v>
      </c>
      <c r="E23" s="29">
        <v>0</v>
      </c>
      <c r="F23" s="29">
        <v>4936.1099999999997</v>
      </c>
      <c r="G23" s="29">
        <v>23525.68</v>
      </c>
      <c r="H23" s="29">
        <v>25241.7</v>
      </c>
      <c r="I23" s="29">
        <v>0</v>
      </c>
      <c r="J23" s="29">
        <f>SUM(D23:G23)*J5</f>
        <v>2134.6342500000001</v>
      </c>
    </row>
    <row r="24" spans="1:11" s="6" customFormat="1" ht="13.15" x14ac:dyDescent="0.4">
      <c r="A24" s="36">
        <v>4</v>
      </c>
      <c r="B24" s="67">
        <v>6455.2672199999997</v>
      </c>
      <c r="C24" s="67">
        <v>49.401470000000003</v>
      </c>
      <c r="D24" s="29">
        <v>0</v>
      </c>
      <c r="E24" s="29">
        <v>0</v>
      </c>
      <c r="F24" s="29">
        <v>5002.74</v>
      </c>
      <c r="G24" s="29">
        <v>25090.59</v>
      </c>
      <c r="H24" s="29">
        <v>26436.54</v>
      </c>
      <c r="I24" s="29">
        <v>0</v>
      </c>
      <c r="J24" s="29">
        <f>SUM(D24:G24)*J5</f>
        <v>2256.9997499999999</v>
      </c>
      <c r="K24" s="39"/>
    </row>
    <row r="25" spans="1:11" s="6" customFormat="1" ht="13.15" x14ac:dyDescent="0.4">
      <c r="A25" s="36">
        <v>5</v>
      </c>
      <c r="B25" s="67">
        <v>6455.2672199999997</v>
      </c>
      <c r="C25" s="67">
        <v>49.401470000000003</v>
      </c>
      <c r="D25" s="29">
        <v>0</v>
      </c>
      <c r="E25" s="29">
        <v>0</v>
      </c>
      <c r="F25" s="29">
        <v>5070.28</v>
      </c>
      <c r="G25" s="29">
        <v>26054.01</v>
      </c>
      <c r="H25" s="29">
        <v>27584.73</v>
      </c>
      <c r="I25" s="29">
        <v>0</v>
      </c>
      <c r="J25" s="29">
        <f>SUM(D25:G25)*J5</f>
        <v>2334.3217499999996</v>
      </c>
      <c r="K25" s="39"/>
    </row>
    <row r="26" spans="1:11" s="6" customFormat="1" ht="13.15" x14ac:dyDescent="0.4">
      <c r="A26" s="36">
        <v>6</v>
      </c>
      <c r="B26" s="67">
        <v>6455.2672199999997</v>
      </c>
      <c r="C26" s="67">
        <v>49.401470000000003</v>
      </c>
      <c r="D26" s="29">
        <v>0</v>
      </c>
      <c r="E26" s="29">
        <v>0</v>
      </c>
      <c r="F26" s="29">
        <v>5138.7299999999996</v>
      </c>
      <c r="G26" s="29">
        <v>26003.37</v>
      </c>
      <c r="H26" s="29">
        <v>29210.53</v>
      </c>
      <c r="I26" s="29">
        <v>0</v>
      </c>
      <c r="J26" s="29">
        <f>SUM(D26:G26)*J5</f>
        <v>2335.6574999999998</v>
      </c>
      <c r="K26" s="39"/>
    </row>
    <row r="27" spans="1:11" s="6" customFormat="1" ht="13.15" x14ac:dyDescent="0.4">
      <c r="A27" s="36">
        <v>7</v>
      </c>
      <c r="B27" s="67">
        <v>6455.2672199999997</v>
      </c>
      <c r="C27" s="67">
        <v>49.401470000000003</v>
      </c>
      <c r="D27" s="29">
        <v>0</v>
      </c>
      <c r="E27" s="29">
        <v>0</v>
      </c>
      <c r="F27" s="29">
        <v>5208.1000000000004</v>
      </c>
      <c r="G27" s="29">
        <v>26710.86</v>
      </c>
      <c r="H27" s="29">
        <v>30235.75</v>
      </c>
      <c r="I27" s="29">
        <v>0</v>
      </c>
      <c r="J27" s="29">
        <f>SUM(D27:G27)*J5</f>
        <v>2393.922</v>
      </c>
      <c r="K27" s="39"/>
    </row>
    <row r="28" spans="1:11" s="6" customFormat="1" ht="13.15" x14ac:dyDescent="0.4">
      <c r="A28" s="36">
        <v>8</v>
      </c>
      <c r="B28" s="67">
        <v>6455.2672199999997</v>
      </c>
      <c r="C28" s="67">
        <v>49.401470000000003</v>
      </c>
      <c r="D28" s="29">
        <v>0</v>
      </c>
      <c r="E28" s="29">
        <v>0</v>
      </c>
      <c r="F28" s="29">
        <v>5278.42</v>
      </c>
      <c r="G28" s="29">
        <v>27746.880000000001</v>
      </c>
      <c r="H28" s="29">
        <v>30247.83</v>
      </c>
      <c r="I28" s="29">
        <v>0</v>
      </c>
      <c r="J28" s="29">
        <f>SUM(D28:G28)*J5</f>
        <v>2476.8975</v>
      </c>
      <c r="K28" s="39"/>
    </row>
    <row r="29" spans="1:11" s="6" customFormat="1" ht="13.15" x14ac:dyDescent="0.4">
      <c r="A29" s="36">
        <v>9</v>
      </c>
      <c r="B29" s="67">
        <v>6455.2672199999997</v>
      </c>
      <c r="C29" s="67">
        <v>49.401470000000003</v>
      </c>
      <c r="D29" s="29">
        <v>0</v>
      </c>
      <c r="E29" s="29">
        <v>0</v>
      </c>
      <c r="F29" s="29">
        <v>5349.67</v>
      </c>
      <c r="G29" s="29">
        <v>29505.47</v>
      </c>
      <c r="H29" s="29">
        <v>31018.97</v>
      </c>
      <c r="I29" s="29">
        <v>0</v>
      </c>
      <c r="J29" s="29">
        <f>SUM(D29:G29)*J5</f>
        <v>2614.1354999999999</v>
      </c>
      <c r="K29" s="39"/>
    </row>
    <row r="30" spans="1:11" s="6" customFormat="1" ht="13.15" x14ac:dyDescent="0.4">
      <c r="A30" s="36">
        <v>10</v>
      </c>
      <c r="B30" s="67">
        <v>6455.2672199999997</v>
      </c>
      <c r="C30" s="67">
        <v>49.401470000000003</v>
      </c>
      <c r="D30" s="29">
        <v>0</v>
      </c>
      <c r="E30" s="29">
        <v>0</v>
      </c>
      <c r="F30" s="29">
        <v>5421.9</v>
      </c>
      <c r="G30" s="29">
        <v>31317.88</v>
      </c>
      <c r="H30" s="29">
        <v>32119.62</v>
      </c>
      <c r="I30" s="29">
        <v>0</v>
      </c>
      <c r="J30" s="29">
        <f>SUM(D30:G30)*J5</f>
        <v>2755.4834999999998</v>
      </c>
      <c r="K30" s="39"/>
    </row>
    <row r="31" spans="1:11" s="6" customFormat="1" ht="13.15" x14ac:dyDescent="0.4">
      <c r="A31" s="36">
        <v>11</v>
      </c>
      <c r="B31" s="67">
        <v>6557.9456399999999</v>
      </c>
      <c r="C31" s="67">
        <v>49.922680000000007</v>
      </c>
      <c r="D31" s="29">
        <v>0</v>
      </c>
      <c r="E31" s="29">
        <v>0</v>
      </c>
      <c r="F31" s="29">
        <v>5553.07</v>
      </c>
      <c r="G31" s="29">
        <v>32883.86</v>
      </c>
      <c r="H31" s="29">
        <v>34487.74</v>
      </c>
      <c r="I31" s="29">
        <v>0</v>
      </c>
      <c r="J31" s="29">
        <f>SUM(D31:G31)*J5</f>
        <v>2882.7697499999999</v>
      </c>
      <c r="K31" s="39"/>
    </row>
    <row r="32" spans="1:11" s="6" customFormat="1" ht="13.15" x14ac:dyDescent="0.4">
      <c r="A32" s="36">
        <v>12</v>
      </c>
      <c r="B32" s="67">
        <v>6557.9456399999999</v>
      </c>
      <c r="C32" s="67">
        <v>49.922680000000007</v>
      </c>
      <c r="D32" s="29">
        <v>0</v>
      </c>
      <c r="E32" s="29">
        <v>0</v>
      </c>
      <c r="F32" s="29">
        <v>5628.02</v>
      </c>
      <c r="G32" s="29">
        <v>33713.96</v>
      </c>
      <c r="H32" s="29">
        <v>36396.620000000003</v>
      </c>
      <c r="I32" s="29">
        <v>0</v>
      </c>
      <c r="J32" s="29">
        <f>SUM(D32:G32)*J5</f>
        <v>2950.6484999999998</v>
      </c>
      <c r="K32" s="39"/>
    </row>
    <row r="33" spans="1:11" s="6" customFormat="1" ht="13.15" x14ac:dyDescent="0.4">
      <c r="A33" s="36">
        <v>13</v>
      </c>
      <c r="B33" s="67">
        <v>6557.9456399999999</v>
      </c>
      <c r="C33" s="67">
        <v>49.922680000000007</v>
      </c>
      <c r="D33" s="29">
        <v>0</v>
      </c>
      <c r="E33" s="29">
        <v>0</v>
      </c>
      <c r="F33" s="29">
        <v>5704.02</v>
      </c>
      <c r="G33" s="29">
        <v>35585.699999999997</v>
      </c>
      <c r="H33" s="29">
        <v>37529.279999999999</v>
      </c>
      <c r="I33" s="29">
        <v>0</v>
      </c>
      <c r="J33" s="29">
        <f>SUM(D33:G33)*J5</f>
        <v>3096.7289999999998</v>
      </c>
      <c r="K33" s="39"/>
    </row>
    <row r="34" spans="1:11" s="6" customFormat="1" ht="13.15" x14ac:dyDescent="0.4">
      <c r="A34" s="36">
        <v>14</v>
      </c>
      <c r="B34" s="67">
        <v>6557.9456399999999</v>
      </c>
      <c r="C34" s="67">
        <v>49.922680000000007</v>
      </c>
      <c r="D34" s="29">
        <v>0</v>
      </c>
      <c r="E34" s="29">
        <v>0</v>
      </c>
      <c r="F34" s="29">
        <v>5781.02</v>
      </c>
      <c r="G34" s="29">
        <v>37369.800000000003</v>
      </c>
      <c r="H34" s="29">
        <v>38429.06</v>
      </c>
      <c r="I34" s="29">
        <v>0</v>
      </c>
      <c r="J34" s="29">
        <f>SUM(D34:G34)*J5</f>
        <v>3236.3115000000003</v>
      </c>
      <c r="K34" s="39"/>
    </row>
    <row r="35" spans="1:11" s="6" customFormat="1" ht="13.15" x14ac:dyDescent="0.4">
      <c r="A35" s="36">
        <v>15</v>
      </c>
      <c r="B35" s="67">
        <v>6557.9456399999999</v>
      </c>
      <c r="C35" s="67">
        <v>49.922680000000007</v>
      </c>
      <c r="D35" s="29">
        <v>0</v>
      </c>
      <c r="E35" s="29">
        <v>0</v>
      </c>
      <c r="F35" s="29">
        <v>5859.05</v>
      </c>
      <c r="G35" s="29">
        <v>38811.72</v>
      </c>
      <c r="H35" s="29">
        <v>40371.53</v>
      </c>
      <c r="I35" s="29">
        <v>0</v>
      </c>
      <c r="J35" s="29">
        <f>SUM(D35:G35)*J5</f>
        <v>3350.3077500000004</v>
      </c>
      <c r="K35" s="39"/>
    </row>
    <row r="36" spans="1:11" s="6" customFormat="1" ht="13.15" x14ac:dyDescent="0.4">
      <c r="A36" s="36">
        <v>16</v>
      </c>
      <c r="B36" s="67">
        <v>3992.10851</v>
      </c>
      <c r="C36" s="67">
        <v>39.894290000000005</v>
      </c>
      <c r="D36" s="29">
        <v>0</v>
      </c>
      <c r="E36" s="29">
        <v>0</v>
      </c>
      <c r="F36" s="29">
        <v>4745.3</v>
      </c>
      <c r="G36" s="29">
        <v>25127.11</v>
      </c>
      <c r="H36" s="29">
        <v>25597.75</v>
      </c>
      <c r="I36" s="29">
        <v>0</v>
      </c>
      <c r="J36" s="29">
        <f>SUM(D36:G36)*J5</f>
        <v>2240.43075</v>
      </c>
      <c r="K36" s="39"/>
    </row>
    <row r="37" spans="1:11" s="6" customFormat="1" ht="13.15" x14ac:dyDescent="0.4">
      <c r="A37" s="36">
        <v>17</v>
      </c>
      <c r="B37" s="67">
        <v>3992.10851</v>
      </c>
      <c r="C37" s="67">
        <v>39.894290000000005</v>
      </c>
      <c r="D37" s="29">
        <v>0</v>
      </c>
      <c r="E37" s="29">
        <v>0</v>
      </c>
      <c r="F37" s="29">
        <v>4809.37</v>
      </c>
      <c r="G37" s="29">
        <v>25983.57</v>
      </c>
      <c r="H37" s="29">
        <v>26545</v>
      </c>
      <c r="I37" s="29">
        <v>0</v>
      </c>
      <c r="J37" s="29">
        <f>SUM(D37:G37)*J5</f>
        <v>2309.4704999999999</v>
      </c>
      <c r="K37" s="39"/>
    </row>
    <row r="38" spans="1:11" s="6" customFormat="1" ht="13.15" x14ac:dyDescent="0.4">
      <c r="A38" s="36">
        <v>18</v>
      </c>
      <c r="B38" s="67">
        <v>3992.10851</v>
      </c>
      <c r="C38" s="67">
        <v>39.894290000000005</v>
      </c>
      <c r="D38" s="29">
        <v>0</v>
      </c>
      <c r="E38" s="29">
        <v>0</v>
      </c>
      <c r="F38" s="29">
        <v>4874.3</v>
      </c>
      <c r="G38" s="29">
        <v>26568.2</v>
      </c>
      <c r="H38" s="29">
        <v>28182.2</v>
      </c>
      <c r="I38" s="29">
        <v>0</v>
      </c>
      <c r="J38" s="29">
        <f>SUM(D38:G38)*J5</f>
        <v>2358.1875</v>
      </c>
      <c r="K38" s="39"/>
    </row>
    <row r="39" spans="1:11" s="6" customFormat="1" ht="13.15" x14ac:dyDescent="0.4">
      <c r="A39" s="36">
        <v>19</v>
      </c>
      <c r="B39" s="67">
        <v>3992.10851</v>
      </c>
      <c r="C39" s="67">
        <v>39.894290000000005</v>
      </c>
      <c r="D39" s="29">
        <v>0</v>
      </c>
      <c r="E39" s="29">
        <v>0</v>
      </c>
      <c r="F39" s="29">
        <v>4940.1000000000004</v>
      </c>
      <c r="G39" s="29">
        <v>27165.98</v>
      </c>
      <c r="H39" s="29">
        <v>29084.49</v>
      </c>
      <c r="I39" s="29">
        <v>0</v>
      </c>
      <c r="J39" s="29">
        <f>SUM(D39:G39)*J5</f>
        <v>2407.9560000000001</v>
      </c>
      <c r="K39" s="39"/>
    </row>
    <row r="40" spans="1:11" s="6" customFormat="1" ht="13.15" x14ac:dyDescent="0.4">
      <c r="A40" s="36">
        <v>20</v>
      </c>
      <c r="B40" s="67">
        <v>3992.10851</v>
      </c>
      <c r="C40" s="67">
        <v>39.894290000000005</v>
      </c>
      <c r="D40" s="29">
        <v>0</v>
      </c>
      <c r="E40" s="29">
        <v>0</v>
      </c>
      <c r="F40" s="29">
        <v>5006.79</v>
      </c>
      <c r="G40" s="29">
        <v>27777.22</v>
      </c>
      <c r="H40" s="29">
        <v>29715.64</v>
      </c>
      <c r="I40" s="29">
        <v>0</v>
      </c>
      <c r="J40" s="29">
        <f>SUM(D40:G40)*J5</f>
        <v>2458.8007499999999</v>
      </c>
      <c r="K40" s="39"/>
    </row>
    <row r="41" spans="1:11" s="6" customFormat="1" ht="13.15" x14ac:dyDescent="0.4">
      <c r="A41" s="36">
        <v>21</v>
      </c>
      <c r="B41" s="67">
        <v>0</v>
      </c>
      <c r="C41" s="67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f>SUM(D41:G41)*J5</f>
        <v>0</v>
      </c>
      <c r="K41" s="39"/>
    </row>
    <row r="42" spans="1:11" s="6" customFormat="1" ht="13.15" x14ac:dyDescent="0.4">
      <c r="A42" s="36">
        <v>22</v>
      </c>
      <c r="B42" s="67">
        <v>0</v>
      </c>
      <c r="C42" s="67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f>SUM(D42:G42)*J5</f>
        <v>0</v>
      </c>
      <c r="K42" s="39"/>
    </row>
    <row r="43" spans="1:11" s="6" customFormat="1" ht="13.15" x14ac:dyDescent="0.4">
      <c r="A43" s="36">
        <v>23</v>
      </c>
      <c r="B43" s="67">
        <v>0</v>
      </c>
      <c r="C43" s="67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f>SUM(D43:G43)*J5</f>
        <v>0</v>
      </c>
      <c r="K43" s="39"/>
    </row>
    <row r="44" spans="1:11" s="6" customFormat="1" ht="13.15" x14ac:dyDescent="0.4">
      <c r="A44" s="36">
        <v>24</v>
      </c>
      <c r="B44" s="67">
        <v>0</v>
      </c>
      <c r="C44" s="67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f>SUM(D44:G44)*J5</f>
        <v>0</v>
      </c>
      <c r="K44" s="39"/>
    </row>
    <row r="45" spans="1:11" s="6" customFormat="1" ht="13.15" x14ac:dyDescent="0.4">
      <c r="A45" s="36">
        <v>25</v>
      </c>
      <c r="B45" s="67">
        <v>0</v>
      </c>
      <c r="C45" s="67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f>SUM(D45:G45)*J5</f>
        <v>0</v>
      </c>
      <c r="K45" s="39"/>
    </row>
    <row r="46" spans="1:11" s="6" customFormat="1" ht="13.15" x14ac:dyDescent="0.4">
      <c r="A46" s="36">
        <v>26</v>
      </c>
      <c r="B46" s="67">
        <v>0</v>
      </c>
      <c r="C46" s="67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f>SUM(D46:G46)*J5</f>
        <v>0</v>
      </c>
      <c r="K46" s="39"/>
    </row>
    <row r="47" spans="1:11" s="6" customFormat="1" ht="13.15" x14ac:dyDescent="0.4">
      <c r="A47" s="36">
        <v>27</v>
      </c>
      <c r="B47" s="67">
        <v>0</v>
      </c>
      <c r="C47" s="67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f>SUM(D47:G47)*J5</f>
        <v>0</v>
      </c>
      <c r="K47" s="39"/>
    </row>
    <row r="48" spans="1:11" s="6" customFormat="1" ht="13.15" x14ac:dyDescent="0.4">
      <c r="A48" s="36">
        <v>28</v>
      </c>
      <c r="B48" s="67">
        <v>0</v>
      </c>
      <c r="C48" s="67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f>SUM(D48:G48)*J5</f>
        <v>0</v>
      </c>
      <c r="K48" s="39"/>
    </row>
    <row r="49" spans="1:11" s="6" customFormat="1" ht="13.15" x14ac:dyDescent="0.4">
      <c r="A49" s="36">
        <v>29</v>
      </c>
      <c r="B49" s="67">
        <v>0</v>
      </c>
      <c r="C49" s="67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f>SUM(D49:G49)*J5</f>
        <v>0</v>
      </c>
      <c r="K49" s="39"/>
    </row>
    <row r="50" spans="1:11" s="6" customFormat="1" ht="13.15" x14ac:dyDescent="0.4">
      <c r="A50" s="40">
        <v>30</v>
      </c>
      <c r="B50" s="68">
        <v>0</v>
      </c>
      <c r="C50" s="68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f>SUM(D50:G50)*J5</f>
        <v>0</v>
      </c>
      <c r="K50" s="39"/>
    </row>
    <row r="51" spans="1:11" s="6" customFormat="1" ht="13.15" x14ac:dyDescent="0.4">
      <c r="A51" s="38" t="s">
        <v>34</v>
      </c>
      <c r="B51" s="67">
        <f>B21+NPV(J3,B22:B50)</f>
        <v>68917.120453449257</v>
      </c>
      <c r="C51" s="67">
        <f>C21+NPV(J3,C22:C50)</f>
        <v>541.38934396164757</v>
      </c>
      <c r="D51" s="29">
        <f>D21+NPV(J3,D22:D50)</f>
        <v>0</v>
      </c>
      <c r="E51" s="29">
        <f>E21+NPV(J3,E22:E50)</f>
        <v>0</v>
      </c>
      <c r="F51" s="29">
        <f>F21+NPV(J3,F22:F50)</f>
        <v>58017.108006942901</v>
      </c>
      <c r="G51" s="29">
        <f>G21+NPV(J3,G22:G50)</f>
        <v>309154.89417274855</v>
      </c>
      <c r="H51" s="29">
        <f>H21+NPV(J3,H22:H50)</f>
        <v>327197.09616573545</v>
      </c>
      <c r="I51" s="29">
        <f>I21+NPV(J3,I22:I50)</f>
        <v>0</v>
      </c>
      <c r="J51" s="29">
        <f>J21+NPV(J3,J22:J50)</f>
        <v>27537.900163476861</v>
      </c>
      <c r="K51" s="39"/>
    </row>
    <row r="52" spans="1:11" s="6" customFormat="1" ht="13.15" x14ac:dyDescent="0.4">
      <c r="A52" s="38" t="s">
        <v>35</v>
      </c>
      <c r="B52" s="56">
        <f>B21+NPV(J4,B22:B50)</f>
        <v>97705.797802861125</v>
      </c>
      <c r="C52" s="56">
        <f>C21+NPV(J4,C22:C50)</f>
        <v>778.99777353653712</v>
      </c>
      <c r="D52" s="29">
        <f>D21+NPV(J4,D22:D50)</f>
        <v>0</v>
      </c>
      <c r="E52" s="29">
        <f>E21+NPV(J4,E22:E50)</f>
        <v>0</v>
      </c>
      <c r="F52" s="29">
        <f>F21+NPV(J4,F22:F50)</f>
        <v>85098.886962017772</v>
      </c>
      <c r="G52" s="29">
        <f>G21+NPV(J4,G22:G50)</f>
        <v>463030.54065607098</v>
      </c>
      <c r="H52" s="29">
        <f>H21+NPV(J4,H22:H50)</f>
        <v>489665.3375247253</v>
      </c>
      <c r="I52" s="29">
        <f>I21+NPV(J4,I22:I50)</f>
        <v>0</v>
      </c>
      <c r="J52" s="29">
        <f>J21+NPV(J4,J22:J50)</f>
        <v>41109.70707135665</v>
      </c>
      <c r="K52" s="39"/>
    </row>
    <row r="53" spans="1:11" s="6" customFormat="1" ht="13.15" x14ac:dyDescent="0.4"/>
    <row r="54" spans="1:11" s="6" customFormat="1" ht="13.15" x14ac:dyDescent="0.4"/>
    <row r="55" spans="1:11" s="6" customFormat="1" ht="13.15" x14ac:dyDescent="0.4"/>
    <row r="56" spans="1:11" s="6" customFormat="1" ht="13.15" x14ac:dyDescent="0.4"/>
    <row r="57" spans="1:11" s="6" customFormat="1" ht="13.15" x14ac:dyDescent="0.4"/>
    <row r="58" spans="1:11" s="6" customFormat="1" ht="13.15" x14ac:dyDescent="0.4">
      <c r="C58" s="20"/>
      <c r="D58" s="20"/>
      <c r="E58" s="20"/>
      <c r="F58" s="20"/>
      <c r="G58" s="20"/>
      <c r="H58" s="20"/>
      <c r="I58" s="20"/>
    </row>
    <row r="59" spans="1:11" s="6" customFormat="1" ht="13.15" x14ac:dyDescent="0.4">
      <c r="C59" s="20"/>
      <c r="D59" s="20"/>
      <c r="E59" s="20"/>
      <c r="F59" s="20"/>
      <c r="G59" s="20"/>
      <c r="H59" s="20"/>
      <c r="I59" s="20"/>
    </row>
    <row r="60" spans="1:11" s="6" customFormat="1" ht="13.15" x14ac:dyDescent="0.4"/>
    <row r="61" spans="1:11" s="6" customFormat="1" ht="13.15" x14ac:dyDescent="0.4"/>
    <row r="62" spans="1:11" s="6" customFormat="1" ht="13.15" x14ac:dyDescent="0.4"/>
    <row r="63" spans="1:11" s="6" customFormat="1" ht="13.15" x14ac:dyDescent="0.4"/>
    <row r="64" spans="1:11" s="6" customFormat="1" ht="13.15" x14ac:dyDescent="0.4"/>
    <row r="65" s="6" customFormat="1" ht="13.15" x14ac:dyDescent="0.4"/>
    <row r="66" s="6" customFormat="1" ht="13.15" x14ac:dyDescent="0.4"/>
    <row r="67" s="6" customFormat="1" ht="13.15" x14ac:dyDescent="0.4"/>
    <row r="68" s="6" customFormat="1" ht="13.15" x14ac:dyDescent="0.4"/>
  </sheetData>
  <printOptions horizontalCentered="1"/>
  <pageMargins left="0.23622047244094491" right="0.23622047244094491" top="0.74803149606299213" bottom="0.74803149606299213" header="0.31496062992125984" footer="0.31496062992125984"/>
  <pageSetup scale="74" orientation="portrait" r:id="rId1"/>
  <headerFooter>
    <oddHeader>&amp;CMidAmerican Energy Company
Iowa Energy Efficiency&amp;R2021 Exhibit F
Detailed Cost Benefit Results
EEP-2018-0002</oddHeader>
    <oddFooter>&amp;L&amp;A&amp;CPage &amp;P of &amp;N&amp;R&amp;F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3A8A4-2134-4C6D-BF29-0164EC1D3B3D}">
  <sheetPr codeName="Sheet26">
    <pageSetUpPr fitToPage="1"/>
  </sheetPr>
  <dimension ref="A2:T68"/>
  <sheetViews>
    <sheetView view="pageLayout" zoomScale="90" zoomScaleNormal="100" zoomScalePageLayoutView="90" workbookViewId="0">
      <selection activeCell="A2" sqref="A2"/>
    </sheetView>
  </sheetViews>
  <sheetFormatPr defaultColWidth="9.1328125" defaultRowHeight="14.25" x14ac:dyDescent="0.45"/>
  <cols>
    <col min="1" max="1" customWidth="true" style="21" width="10.265625" collapsed="false"/>
    <col min="2" max="2" customWidth="true" style="21" width="14.3984375" collapsed="false"/>
    <col min="3" max="3" customWidth="true" style="21" width="14.265625" collapsed="false"/>
    <col min="4" max="6" customWidth="true" style="21" width="14.73046875" collapsed="false"/>
    <col min="7" max="7" customWidth="true" style="21" width="16.59765625" collapsed="false"/>
    <col min="8" max="9" customWidth="true" style="21" width="12.265625" collapsed="false"/>
    <col min="10" max="10" customWidth="true" style="21" width="13.0" collapsed="false"/>
    <col min="11" max="11" bestFit="true" customWidth="true" style="21" width="12.3984375" collapsed="false"/>
    <col min="12" max="12" customWidth="true" style="21" width="12.73046875" collapsed="false"/>
    <col min="13" max="13" bestFit="true" customWidth="true" style="21" width="23.1328125" collapsed="false"/>
    <col min="14" max="14" bestFit="true" customWidth="true" style="21" width="13.265625" collapsed="false"/>
    <col min="15" max="16" bestFit="true" customWidth="true" style="21" width="13.0" collapsed="false"/>
    <col min="17" max="17" bestFit="true" customWidth="true" style="21" width="12.73046875" collapsed="false"/>
    <col min="18" max="18" bestFit="true" customWidth="true" style="21" width="13.3984375" collapsed="false"/>
    <col min="19" max="16384" style="21" width="9.1328125" collapsed="false"/>
  </cols>
  <sheetData>
    <row r="2" spans="1:20" s="2" customFormat="1" ht="18" x14ac:dyDescent="0.55000000000000004">
      <c r="A2" s="1" t="s">
        <v>50</v>
      </c>
      <c r="B2" s="31"/>
      <c r="C2" s="31"/>
      <c r="D2" s="31"/>
      <c r="E2" s="31"/>
      <c r="F2" s="31"/>
      <c r="G2" s="31"/>
      <c r="H2" s="31"/>
      <c r="I2" s="32"/>
      <c r="J2" s="33"/>
      <c r="K2" s="26"/>
    </row>
    <row r="3" spans="1:20" s="2" customFormat="1" ht="18" x14ac:dyDescent="0.55000000000000004">
      <c r="A3" s="1" t="s">
        <v>59</v>
      </c>
      <c r="B3" s="31"/>
      <c r="C3" s="31"/>
      <c r="D3" s="31"/>
      <c r="E3" s="31"/>
      <c r="F3" s="31"/>
      <c r="G3" s="31"/>
      <c r="H3" s="31"/>
      <c r="I3" s="34" t="s">
        <v>36</v>
      </c>
      <c r="J3" s="35">
        <v>7.1300000000000002E-2</v>
      </c>
      <c r="K3" s="26"/>
    </row>
    <row r="4" spans="1:20" s="6" customFormat="1" x14ac:dyDescent="0.45">
      <c r="A4" s="3"/>
      <c r="B4" s="36"/>
      <c r="C4" s="28"/>
      <c r="D4" s="36"/>
      <c r="E4" s="36"/>
      <c r="F4" s="36"/>
      <c r="G4" s="36"/>
      <c r="H4" s="36"/>
      <c r="I4" s="34" t="s">
        <v>37</v>
      </c>
      <c r="J4" s="35">
        <v>2.1999999999999999E-2</v>
      </c>
      <c r="K4" s="4"/>
      <c r="L4" s="4"/>
      <c r="O4" s="5"/>
      <c r="P4" s="5"/>
      <c r="Q4" s="5"/>
      <c r="R4" s="5"/>
    </row>
    <row r="5" spans="1:20" s="6" customFormat="1" x14ac:dyDescent="0.45">
      <c r="A5" s="3" t="s">
        <v>0</v>
      </c>
      <c r="B5" s="36"/>
      <c r="C5" s="29">
        <v>-376149.63</v>
      </c>
      <c r="D5" s="36"/>
      <c r="E5" s="36"/>
      <c r="F5" s="36"/>
      <c r="G5" s="36"/>
      <c r="H5" s="36"/>
      <c r="I5" s="34" t="s">
        <v>38</v>
      </c>
      <c r="J5" s="35">
        <v>7.4999999999999997E-2</v>
      </c>
      <c r="K5" s="4"/>
      <c r="L5" s="4"/>
      <c r="O5" s="5"/>
      <c r="P5" s="5"/>
      <c r="Q5" s="5"/>
      <c r="R5" s="5"/>
    </row>
    <row r="6" spans="1:20" s="6" customFormat="1" ht="13.15" x14ac:dyDescent="0.4">
      <c r="A6" s="3" t="s">
        <v>1</v>
      </c>
      <c r="B6" s="36"/>
      <c r="C6" s="29">
        <v>109528</v>
      </c>
      <c r="D6" s="36"/>
      <c r="E6" s="36"/>
      <c r="F6" s="36"/>
      <c r="G6" s="36"/>
      <c r="H6" s="36"/>
      <c r="I6" s="37"/>
      <c r="J6" s="37"/>
      <c r="K6" s="4"/>
      <c r="L6" s="4"/>
      <c r="M6" s="4"/>
      <c r="N6" s="8"/>
      <c r="O6" s="8"/>
      <c r="P6" s="8"/>
      <c r="Q6" s="8"/>
      <c r="R6" s="8"/>
    </row>
    <row r="7" spans="1:20" s="6" customFormat="1" ht="13.15" x14ac:dyDescent="0.4">
      <c r="A7" s="3" t="s">
        <v>2</v>
      </c>
      <c r="B7" s="36"/>
      <c r="C7" s="29">
        <v>109528</v>
      </c>
      <c r="D7" s="36"/>
      <c r="E7" s="36"/>
      <c r="F7" s="36"/>
      <c r="G7" s="36"/>
      <c r="H7" s="36"/>
      <c r="I7" s="37"/>
      <c r="J7" s="37"/>
      <c r="K7" s="4"/>
      <c r="L7" s="4"/>
      <c r="M7" s="4"/>
      <c r="N7" s="9"/>
      <c r="O7" s="9"/>
      <c r="P7" s="9"/>
      <c r="Q7" s="9"/>
      <c r="R7" s="9"/>
    </row>
    <row r="8" spans="1:20" s="6" customFormat="1" ht="13.15" x14ac:dyDescent="0.4">
      <c r="A8" s="3" t="s">
        <v>3</v>
      </c>
      <c r="B8" s="36"/>
      <c r="C8" s="29">
        <v>0</v>
      </c>
      <c r="D8" s="36"/>
      <c r="E8" s="36"/>
      <c r="F8" s="36"/>
      <c r="G8" s="36"/>
      <c r="H8" s="36"/>
      <c r="I8" s="37"/>
      <c r="J8" s="37"/>
      <c r="K8" s="4"/>
      <c r="L8" s="4"/>
      <c r="M8" s="4"/>
      <c r="N8" s="10"/>
      <c r="O8" s="10"/>
      <c r="P8" s="10"/>
      <c r="Q8" s="10"/>
      <c r="R8" s="10"/>
    </row>
    <row r="9" spans="1:20" s="6" customFormat="1" ht="13.15" x14ac:dyDescent="0.4">
      <c r="A9" s="3"/>
      <c r="B9" s="36"/>
      <c r="C9" s="38"/>
      <c r="D9" s="38" t="s">
        <v>4</v>
      </c>
      <c r="E9" s="38"/>
      <c r="F9" s="38" t="s">
        <v>5</v>
      </c>
      <c r="G9" s="38"/>
      <c r="H9" s="36"/>
      <c r="I9" s="36"/>
      <c r="J9" s="39"/>
    </row>
    <row r="10" spans="1:20" s="6" customFormat="1" ht="13.15" x14ac:dyDescent="0.4">
      <c r="A10" s="12" t="s">
        <v>6</v>
      </c>
      <c r="B10" s="40"/>
      <c r="C10" s="41" t="s">
        <v>7</v>
      </c>
      <c r="D10" s="41" t="s">
        <v>8</v>
      </c>
      <c r="E10" s="41" t="s">
        <v>9</v>
      </c>
      <c r="F10" s="41" t="s">
        <v>10</v>
      </c>
      <c r="G10" s="41" t="s">
        <v>11</v>
      </c>
      <c r="H10" s="36"/>
      <c r="I10" s="36"/>
      <c r="J10" s="39"/>
    </row>
    <row r="11" spans="1:20" s="6" customFormat="1" ht="13.15" x14ac:dyDescent="0.4">
      <c r="A11" s="3" t="s">
        <v>12</v>
      </c>
      <c r="B11" s="36"/>
      <c r="C11" s="28">
        <f>H51+I51+C7+C8</f>
        <v>569773.51946163934</v>
      </c>
      <c r="D11" s="28">
        <f>SUM(D51:G51)</f>
        <v>562855.71688738721</v>
      </c>
      <c r="E11" s="28">
        <f>SUM(D51:G51)</f>
        <v>562855.71688738721</v>
      </c>
      <c r="F11" s="28">
        <f>SUM(D51:G51)+I51+C8</f>
        <v>562855.71688738721</v>
      </c>
      <c r="G11" s="29">
        <f>SUM(D52:G52)+I52+J52</f>
        <v>1031338.9267326659</v>
      </c>
      <c r="H11" s="43"/>
      <c r="I11" s="42"/>
      <c r="J11" s="39"/>
      <c r="O11" s="16"/>
      <c r="P11" s="16"/>
      <c r="Q11" s="16"/>
      <c r="R11" s="16"/>
      <c r="S11" s="16"/>
      <c r="T11" s="16"/>
    </row>
    <row r="12" spans="1:20" s="6" customFormat="1" ht="13.15" x14ac:dyDescent="0.4">
      <c r="A12" s="12" t="s">
        <v>13</v>
      </c>
      <c r="B12" s="40"/>
      <c r="C12" s="55">
        <f>C6</f>
        <v>109528</v>
      </c>
      <c r="D12" s="55">
        <f>H51+C5+C7</f>
        <v>193623.88946163934</v>
      </c>
      <c r="E12" s="55">
        <f>C5+C7</f>
        <v>-266621.63</v>
      </c>
      <c r="F12" s="55">
        <f>C5+C6</f>
        <v>-266621.63</v>
      </c>
      <c r="G12" s="55">
        <f>C5+C6</f>
        <v>-266621.63</v>
      </c>
      <c r="H12" s="36"/>
      <c r="I12" s="42"/>
      <c r="J12" s="39"/>
      <c r="O12" s="16"/>
      <c r="P12" s="16"/>
      <c r="Q12" s="16"/>
      <c r="R12" s="16"/>
      <c r="S12" s="16"/>
      <c r="T12" s="16"/>
    </row>
    <row r="13" spans="1:20" s="6" customFormat="1" ht="13.15" x14ac:dyDescent="0.4">
      <c r="A13" s="3" t="s">
        <v>14</v>
      </c>
      <c r="B13" s="36"/>
      <c r="C13" s="28">
        <f>C11-C12</f>
        <v>460245.51946163934</v>
      </c>
      <c r="D13" s="28">
        <f>D11-D12</f>
        <v>369231.82742574788</v>
      </c>
      <c r="E13" s="28">
        <f>E11-E12</f>
        <v>829477.34688738722</v>
      </c>
      <c r="F13" s="28">
        <f>F11-F12</f>
        <v>829477.34688738722</v>
      </c>
      <c r="G13" s="28">
        <f>G11-G12</f>
        <v>1297960.5567326657</v>
      </c>
      <c r="H13" s="36"/>
      <c r="I13" s="44"/>
      <c r="J13" s="39"/>
      <c r="O13" s="16"/>
      <c r="P13" s="16"/>
      <c r="Q13" s="16"/>
      <c r="R13" s="16"/>
      <c r="S13" s="16"/>
      <c r="T13" s="16"/>
    </row>
    <row r="14" spans="1:20" s="6" customFormat="1" ht="13.15" x14ac:dyDescent="0.4">
      <c r="A14" s="3" t="s">
        <v>15</v>
      </c>
      <c r="B14" s="36"/>
      <c r="C14" s="45">
        <f>IFERROR(C11/C12,0)</f>
        <v>5.2020809241622175</v>
      </c>
      <c r="D14" s="45">
        <f t="shared" ref="D14:G14" si="0">IFERROR(D11/D12,0)</f>
        <v>2.906953880806634</v>
      </c>
      <c r="E14" s="45">
        <f t="shared" si="0"/>
        <v>-2.1110654708974184</v>
      </c>
      <c r="F14" s="45">
        <f t="shared" si="0"/>
        <v>-2.1110654708974184</v>
      </c>
      <c r="G14" s="45">
        <f t="shared" si="0"/>
        <v>-3.8681742615280905</v>
      </c>
      <c r="H14" s="36"/>
      <c r="I14" s="36"/>
      <c r="J14" s="39"/>
      <c r="O14" s="16"/>
      <c r="P14" s="16"/>
      <c r="Q14" s="16"/>
      <c r="R14" s="16"/>
      <c r="S14" s="16"/>
      <c r="T14" s="16"/>
    </row>
    <row r="15" spans="1:20" s="6" customFormat="1" ht="13.15" x14ac:dyDescent="0.4">
      <c r="A15" s="3" t="s">
        <v>48</v>
      </c>
      <c r="B15" s="36"/>
      <c r="C15" s="54">
        <f>IFERROR(C12/B51,"")</f>
        <v>1.2167565827473779</v>
      </c>
      <c r="D15" s="54">
        <f>IFERROR(D12/B51,"")</f>
        <v>2.1509855204112216</v>
      </c>
      <c r="E15" s="54">
        <f>IFERROR(E12/B51,"")</f>
        <v>-2.9619241053003411</v>
      </c>
      <c r="F15" s="54">
        <f>IFERROR(F12/B51,"")</f>
        <v>-2.9619241053003411</v>
      </c>
      <c r="G15" s="54">
        <f>IFERROR(G12/B52,"")</f>
        <v>-1.8750489944656961</v>
      </c>
      <c r="H15" s="36"/>
      <c r="I15" s="36"/>
      <c r="J15" s="39"/>
      <c r="O15" s="16"/>
      <c r="P15" s="16"/>
      <c r="Q15" s="16"/>
      <c r="R15" s="16"/>
      <c r="S15" s="16"/>
      <c r="T15" s="16"/>
    </row>
    <row r="16" spans="1:20" s="6" customFormat="1" ht="13.15" x14ac:dyDescent="0.4">
      <c r="A16" s="3"/>
      <c r="B16" s="36"/>
      <c r="C16" s="36"/>
      <c r="D16" s="36"/>
      <c r="E16" s="36"/>
      <c r="F16" s="36"/>
      <c r="G16" s="36"/>
      <c r="H16" s="36"/>
      <c r="I16" s="36"/>
      <c r="J16" s="39"/>
    </row>
    <row r="17" spans="1:11" s="6" customFormat="1" ht="13.15" x14ac:dyDescent="0.4">
      <c r="A17" s="11"/>
      <c r="B17" s="38"/>
      <c r="C17" s="38"/>
      <c r="D17" s="38" t="s">
        <v>17</v>
      </c>
      <c r="E17" s="38" t="s">
        <v>17</v>
      </c>
      <c r="F17" s="38" t="s">
        <v>17</v>
      </c>
      <c r="G17" s="38"/>
      <c r="H17" s="38"/>
      <c r="I17" s="38"/>
      <c r="J17" s="38"/>
    </row>
    <row r="18" spans="1:11" s="6" customFormat="1" ht="13.15" x14ac:dyDescent="0.4">
      <c r="A18" s="11"/>
      <c r="B18" s="38"/>
      <c r="C18" s="38"/>
      <c r="D18" s="38" t="s">
        <v>46</v>
      </c>
      <c r="E18" s="38" t="s">
        <v>20</v>
      </c>
      <c r="F18" s="38" t="s">
        <v>21</v>
      </c>
      <c r="G18" s="38" t="s">
        <v>17</v>
      </c>
      <c r="H18" s="38"/>
      <c r="I18" s="38"/>
      <c r="J18" s="38"/>
    </row>
    <row r="19" spans="1:11" s="6" customFormat="1" ht="13.15" x14ac:dyDescent="0.4">
      <c r="A19" s="11"/>
      <c r="B19" s="38" t="s">
        <v>22</v>
      </c>
      <c r="C19" s="38" t="s">
        <v>23</v>
      </c>
      <c r="D19" s="38" t="s">
        <v>24</v>
      </c>
      <c r="E19" s="38" t="s">
        <v>24</v>
      </c>
      <c r="F19" s="38" t="s">
        <v>24</v>
      </c>
      <c r="G19" s="38" t="s">
        <v>22</v>
      </c>
      <c r="H19" s="38" t="s">
        <v>25</v>
      </c>
      <c r="I19" s="38" t="s">
        <v>26</v>
      </c>
      <c r="J19" s="38"/>
    </row>
    <row r="20" spans="1:11" s="6" customFormat="1" ht="13.15" x14ac:dyDescent="0.4">
      <c r="A20" s="13" t="s">
        <v>27</v>
      </c>
      <c r="B20" s="41" t="s">
        <v>47</v>
      </c>
      <c r="C20" s="41" t="s">
        <v>47</v>
      </c>
      <c r="D20" s="41" t="s">
        <v>30</v>
      </c>
      <c r="E20" s="41" t="s">
        <v>30</v>
      </c>
      <c r="F20" s="41" t="s">
        <v>30</v>
      </c>
      <c r="G20" s="41" t="s">
        <v>30</v>
      </c>
      <c r="H20" s="41" t="s">
        <v>31</v>
      </c>
      <c r="I20" s="41" t="s">
        <v>32</v>
      </c>
      <c r="J20" s="41" t="s">
        <v>33</v>
      </c>
    </row>
    <row r="21" spans="1:11" s="6" customFormat="1" ht="13.15" x14ac:dyDescent="0.4">
      <c r="A21" s="3">
        <v>1</v>
      </c>
      <c r="B21" s="67">
        <v>7294.9000000000005</v>
      </c>
      <c r="C21" s="67">
        <v>94.9</v>
      </c>
      <c r="D21" s="29">
        <v>0</v>
      </c>
      <c r="E21" s="29">
        <v>0</v>
      </c>
      <c r="F21" s="29">
        <v>9231.32</v>
      </c>
      <c r="G21" s="29">
        <v>23870.28</v>
      </c>
      <c r="H21" s="29">
        <v>23967.279999999999</v>
      </c>
      <c r="I21" s="29">
        <v>0</v>
      </c>
      <c r="J21" s="29">
        <f>SUM(D21:G21)*J5</f>
        <v>2482.62</v>
      </c>
    </row>
    <row r="22" spans="1:11" s="6" customFormat="1" ht="13.15" x14ac:dyDescent="0.4">
      <c r="A22" s="3">
        <v>2</v>
      </c>
      <c r="B22" s="67">
        <v>7294.9000000000005</v>
      </c>
      <c r="C22" s="67">
        <v>94.9</v>
      </c>
      <c r="D22" s="29">
        <v>0</v>
      </c>
      <c r="E22" s="29">
        <v>0</v>
      </c>
      <c r="F22" s="29">
        <v>9355.94</v>
      </c>
      <c r="G22" s="29">
        <v>25052.799999999999</v>
      </c>
      <c r="H22" s="29">
        <v>26150.66</v>
      </c>
      <c r="I22" s="29">
        <v>0</v>
      </c>
      <c r="J22" s="29">
        <f>SUM(D22:G22)*J5</f>
        <v>2580.6554999999998</v>
      </c>
    </row>
    <row r="23" spans="1:11" s="6" customFormat="1" ht="13.15" x14ac:dyDescent="0.4">
      <c r="A23" s="3">
        <v>3</v>
      </c>
      <c r="B23" s="67">
        <v>7294.9000000000005</v>
      </c>
      <c r="C23" s="67">
        <v>94.9</v>
      </c>
      <c r="D23" s="29">
        <v>0</v>
      </c>
      <c r="E23" s="29">
        <v>0</v>
      </c>
      <c r="F23" s="29">
        <v>9482.25</v>
      </c>
      <c r="G23" s="29">
        <v>26309.439999999999</v>
      </c>
      <c r="H23" s="29">
        <v>28335.58</v>
      </c>
      <c r="I23" s="29">
        <v>0</v>
      </c>
      <c r="J23" s="29">
        <f>SUM(D23:G23)*J5</f>
        <v>2684.3767499999999</v>
      </c>
    </row>
    <row r="24" spans="1:11" s="6" customFormat="1" ht="13.15" x14ac:dyDescent="0.4">
      <c r="A24" s="36">
        <v>4</v>
      </c>
      <c r="B24" s="67">
        <v>7294.9000000000005</v>
      </c>
      <c r="C24" s="67">
        <v>94.9</v>
      </c>
      <c r="D24" s="29">
        <v>0</v>
      </c>
      <c r="E24" s="29">
        <v>0</v>
      </c>
      <c r="F24" s="29">
        <v>9610.25</v>
      </c>
      <c r="G24" s="29">
        <v>28195.17</v>
      </c>
      <c r="H24" s="29">
        <v>29585.08</v>
      </c>
      <c r="I24" s="29">
        <v>0</v>
      </c>
      <c r="J24" s="29">
        <f>SUM(D24:G24)*J5</f>
        <v>2835.4064999999996</v>
      </c>
      <c r="K24" s="39"/>
    </row>
    <row r="25" spans="1:11" s="6" customFormat="1" ht="13.15" x14ac:dyDescent="0.4">
      <c r="A25" s="36">
        <v>5</v>
      </c>
      <c r="B25" s="67">
        <v>7294.9000000000005</v>
      </c>
      <c r="C25" s="67">
        <v>94.9</v>
      </c>
      <c r="D25" s="29">
        <v>0</v>
      </c>
      <c r="E25" s="29">
        <v>0</v>
      </c>
      <c r="F25" s="29">
        <v>9739.99</v>
      </c>
      <c r="G25" s="29">
        <v>29242.880000000001</v>
      </c>
      <c r="H25" s="29">
        <v>30909.71</v>
      </c>
      <c r="I25" s="29">
        <v>0</v>
      </c>
      <c r="J25" s="29">
        <f>SUM(D25:G25)*J5</f>
        <v>2923.7152500000002</v>
      </c>
      <c r="K25" s="39"/>
    </row>
    <row r="26" spans="1:11" s="6" customFormat="1" ht="13.15" x14ac:dyDescent="0.4">
      <c r="A26" s="36">
        <v>6</v>
      </c>
      <c r="B26" s="67">
        <v>7294.9000000000005</v>
      </c>
      <c r="C26" s="67">
        <v>94.9</v>
      </c>
      <c r="D26" s="29">
        <v>0</v>
      </c>
      <c r="E26" s="29">
        <v>0</v>
      </c>
      <c r="F26" s="29">
        <v>9871.49</v>
      </c>
      <c r="G26" s="29">
        <v>29198.45</v>
      </c>
      <c r="H26" s="29">
        <v>32864.44</v>
      </c>
      <c r="I26" s="29">
        <v>0</v>
      </c>
      <c r="J26" s="29">
        <f>SUM(D26:G26)*J5</f>
        <v>2930.2455</v>
      </c>
      <c r="K26" s="39"/>
    </row>
    <row r="27" spans="1:11" s="6" customFormat="1" ht="13.15" x14ac:dyDescent="0.4">
      <c r="A27" s="36">
        <v>7</v>
      </c>
      <c r="B27" s="67">
        <v>7294.9000000000005</v>
      </c>
      <c r="C27" s="67">
        <v>94.9</v>
      </c>
      <c r="D27" s="29">
        <v>0</v>
      </c>
      <c r="E27" s="29">
        <v>0</v>
      </c>
      <c r="F27" s="29">
        <v>10004.75</v>
      </c>
      <c r="G27" s="29">
        <v>30020.240000000002</v>
      </c>
      <c r="H27" s="29">
        <v>33982.18</v>
      </c>
      <c r="I27" s="29">
        <v>0</v>
      </c>
      <c r="J27" s="29">
        <f>SUM(D27:G27)*J5</f>
        <v>3001.8742500000003</v>
      </c>
      <c r="K27" s="39"/>
    </row>
    <row r="28" spans="1:11" s="6" customFormat="1" ht="13.15" x14ac:dyDescent="0.4">
      <c r="A28" s="36">
        <v>8</v>
      </c>
      <c r="B28" s="67">
        <v>7294.9000000000005</v>
      </c>
      <c r="C28" s="67">
        <v>94.9</v>
      </c>
      <c r="D28" s="29">
        <v>0</v>
      </c>
      <c r="E28" s="29">
        <v>0</v>
      </c>
      <c r="F28" s="29">
        <v>10139.82</v>
      </c>
      <c r="G28" s="29">
        <v>31196.69</v>
      </c>
      <c r="H28" s="29">
        <v>34008.839999999997</v>
      </c>
      <c r="I28" s="29">
        <v>0</v>
      </c>
      <c r="J28" s="29">
        <f>SUM(D28:G28)*J5</f>
        <v>3100.2382499999994</v>
      </c>
      <c r="K28" s="39"/>
    </row>
    <row r="29" spans="1:11" s="6" customFormat="1" ht="13.15" x14ac:dyDescent="0.4">
      <c r="A29" s="36">
        <v>9</v>
      </c>
      <c r="B29" s="67">
        <v>7294.9000000000005</v>
      </c>
      <c r="C29" s="67">
        <v>94.9</v>
      </c>
      <c r="D29" s="29">
        <v>0</v>
      </c>
      <c r="E29" s="29">
        <v>0</v>
      </c>
      <c r="F29" s="29">
        <v>10276.709999999999</v>
      </c>
      <c r="G29" s="29">
        <v>33174.839999999997</v>
      </c>
      <c r="H29" s="29">
        <v>34902.79</v>
      </c>
      <c r="I29" s="29">
        <v>0</v>
      </c>
      <c r="J29" s="29">
        <f>SUM(D29:G29)*J5</f>
        <v>3258.8662499999996</v>
      </c>
      <c r="K29" s="39"/>
    </row>
    <row r="30" spans="1:11" s="6" customFormat="1" ht="13.15" x14ac:dyDescent="0.4">
      <c r="A30" s="36">
        <v>10</v>
      </c>
      <c r="B30" s="67">
        <v>7294.9000000000005</v>
      </c>
      <c r="C30" s="67">
        <v>94.9</v>
      </c>
      <c r="D30" s="29">
        <v>0</v>
      </c>
      <c r="E30" s="29">
        <v>0</v>
      </c>
      <c r="F30" s="29">
        <v>10415.44</v>
      </c>
      <c r="G30" s="29">
        <v>35224.239999999998</v>
      </c>
      <c r="H30" s="29">
        <v>36152.480000000003</v>
      </c>
      <c r="I30" s="29">
        <v>0</v>
      </c>
      <c r="J30" s="29">
        <f>SUM(D30:G30)*J5</f>
        <v>3422.9760000000001</v>
      </c>
      <c r="K30" s="39"/>
    </row>
    <row r="31" spans="1:11" s="6" customFormat="1" ht="13.15" x14ac:dyDescent="0.4">
      <c r="A31" s="36">
        <v>11</v>
      </c>
      <c r="B31" s="67">
        <v>7294.9000000000005</v>
      </c>
      <c r="C31" s="67">
        <v>94.9</v>
      </c>
      <c r="D31" s="29">
        <v>0</v>
      </c>
      <c r="E31" s="29">
        <v>0</v>
      </c>
      <c r="F31" s="29">
        <v>10556.05</v>
      </c>
      <c r="G31" s="29">
        <v>36381.089999999997</v>
      </c>
      <c r="H31" s="29">
        <v>38204.97</v>
      </c>
      <c r="I31" s="29">
        <v>0</v>
      </c>
      <c r="J31" s="29">
        <f>SUM(D31:G31)*J5</f>
        <v>3520.2855</v>
      </c>
      <c r="K31" s="39"/>
    </row>
    <row r="32" spans="1:11" s="6" customFormat="1" ht="13.15" x14ac:dyDescent="0.4">
      <c r="A32" s="36">
        <v>12</v>
      </c>
      <c r="B32" s="67">
        <v>7294.9000000000005</v>
      </c>
      <c r="C32" s="67">
        <v>94.9</v>
      </c>
      <c r="D32" s="29">
        <v>0</v>
      </c>
      <c r="E32" s="29">
        <v>0</v>
      </c>
      <c r="F32" s="29">
        <v>10698.55</v>
      </c>
      <c r="G32" s="29">
        <v>37329.79</v>
      </c>
      <c r="H32" s="29">
        <v>40329.83</v>
      </c>
      <c r="I32" s="29">
        <v>0</v>
      </c>
      <c r="J32" s="29">
        <f>SUM(D32:G32)*J5</f>
        <v>3602.1254999999996</v>
      </c>
      <c r="K32" s="39"/>
    </row>
    <row r="33" spans="1:11" s="6" customFormat="1" ht="13.15" x14ac:dyDescent="0.4">
      <c r="A33" s="36">
        <v>13</v>
      </c>
      <c r="B33" s="67">
        <v>7294.9000000000005</v>
      </c>
      <c r="C33" s="67">
        <v>94.9</v>
      </c>
      <c r="D33" s="29">
        <v>0</v>
      </c>
      <c r="E33" s="29">
        <v>0</v>
      </c>
      <c r="F33" s="29">
        <v>10842.98</v>
      </c>
      <c r="G33" s="29">
        <v>39419.94</v>
      </c>
      <c r="H33" s="29">
        <v>41563.25</v>
      </c>
      <c r="I33" s="29">
        <v>0</v>
      </c>
      <c r="J33" s="29">
        <f>SUM(D33:G33)*J5</f>
        <v>3769.7189999999996</v>
      </c>
      <c r="K33" s="39"/>
    </row>
    <row r="34" spans="1:11" s="6" customFormat="1" ht="13.15" x14ac:dyDescent="0.4">
      <c r="A34" s="36">
        <v>14</v>
      </c>
      <c r="B34" s="67">
        <v>7294.9000000000005</v>
      </c>
      <c r="C34" s="67">
        <v>94.9</v>
      </c>
      <c r="D34" s="29">
        <v>0</v>
      </c>
      <c r="E34" s="29">
        <v>0</v>
      </c>
      <c r="F34" s="29">
        <v>10989.37</v>
      </c>
      <c r="G34" s="29">
        <v>41356.67</v>
      </c>
      <c r="H34" s="29">
        <v>42589.69</v>
      </c>
      <c r="I34" s="29">
        <v>0</v>
      </c>
      <c r="J34" s="29">
        <f>SUM(D34:G34)*J5</f>
        <v>3925.953</v>
      </c>
      <c r="K34" s="39"/>
    </row>
    <row r="35" spans="1:11" s="6" customFormat="1" ht="13.15" x14ac:dyDescent="0.4">
      <c r="A35" s="36">
        <v>15</v>
      </c>
      <c r="B35" s="67">
        <v>7294.9000000000005</v>
      </c>
      <c r="C35" s="67">
        <v>94.9</v>
      </c>
      <c r="D35" s="29">
        <v>0</v>
      </c>
      <c r="E35" s="29">
        <v>0</v>
      </c>
      <c r="F35" s="29">
        <v>11137.72</v>
      </c>
      <c r="G35" s="29">
        <v>43006.32</v>
      </c>
      <c r="H35" s="29">
        <v>44758.73</v>
      </c>
      <c r="I35" s="29">
        <v>0</v>
      </c>
      <c r="J35" s="29">
        <f>SUM(D35:G35)*J5</f>
        <v>4060.8029999999999</v>
      </c>
      <c r="K35" s="39"/>
    </row>
    <row r="36" spans="1:11" s="6" customFormat="1" ht="13.15" x14ac:dyDescent="0.4">
      <c r="A36" s="36">
        <v>16</v>
      </c>
      <c r="B36" s="67">
        <v>7294.9000000000005</v>
      </c>
      <c r="C36" s="67">
        <v>94.9</v>
      </c>
      <c r="D36" s="29">
        <v>0</v>
      </c>
      <c r="E36" s="29">
        <v>0</v>
      </c>
      <c r="F36" s="29">
        <v>11288.08</v>
      </c>
      <c r="G36" s="29">
        <v>45915.51</v>
      </c>
      <c r="H36" s="29">
        <v>46775.55</v>
      </c>
      <c r="I36" s="29">
        <v>0</v>
      </c>
      <c r="J36" s="29">
        <f>SUM(D36:G36)*J5</f>
        <v>4290.2692500000003</v>
      </c>
      <c r="K36" s="39"/>
    </row>
    <row r="37" spans="1:11" s="6" customFormat="1" ht="13.15" x14ac:dyDescent="0.4">
      <c r="A37" s="36">
        <v>17</v>
      </c>
      <c r="B37" s="67">
        <v>7294.9000000000005</v>
      </c>
      <c r="C37" s="67">
        <v>94.9</v>
      </c>
      <c r="D37" s="29">
        <v>0</v>
      </c>
      <c r="E37" s="29">
        <v>0</v>
      </c>
      <c r="F37" s="29">
        <v>11440.47</v>
      </c>
      <c r="G37" s="29">
        <v>47480.55</v>
      </c>
      <c r="H37" s="29">
        <v>48506.48</v>
      </c>
      <c r="I37" s="29">
        <v>0</v>
      </c>
      <c r="J37" s="29">
        <f>SUM(D37:G37)*J5</f>
        <v>4419.0765000000001</v>
      </c>
      <c r="K37" s="39"/>
    </row>
    <row r="38" spans="1:11" s="6" customFormat="1" ht="13.15" x14ac:dyDescent="0.4">
      <c r="A38" s="36">
        <v>18</v>
      </c>
      <c r="B38" s="67">
        <v>7294.9000000000005</v>
      </c>
      <c r="C38" s="67">
        <v>94.9</v>
      </c>
      <c r="D38" s="29">
        <v>0</v>
      </c>
      <c r="E38" s="29">
        <v>0</v>
      </c>
      <c r="F38" s="29">
        <v>11594.91</v>
      </c>
      <c r="G38" s="29">
        <v>48548.87</v>
      </c>
      <c r="H38" s="29">
        <v>51498.18</v>
      </c>
      <c r="I38" s="29">
        <v>0</v>
      </c>
      <c r="J38" s="29">
        <f>SUM(D38:G38)*J5</f>
        <v>4510.7834999999995</v>
      </c>
      <c r="K38" s="39"/>
    </row>
    <row r="39" spans="1:11" s="6" customFormat="1" ht="13.15" x14ac:dyDescent="0.4">
      <c r="A39" s="36">
        <v>19</v>
      </c>
      <c r="B39" s="67">
        <v>7294.9000000000005</v>
      </c>
      <c r="C39" s="67">
        <v>94.9</v>
      </c>
      <c r="D39" s="29">
        <v>0</v>
      </c>
      <c r="E39" s="29">
        <v>0</v>
      </c>
      <c r="F39" s="29">
        <v>11751.45</v>
      </c>
      <c r="G39" s="29">
        <v>49641.22</v>
      </c>
      <c r="H39" s="29">
        <v>53146.96</v>
      </c>
      <c r="I39" s="29">
        <v>0</v>
      </c>
      <c r="J39" s="29">
        <f>SUM(D39:G39)*J5</f>
        <v>4604.4502499999999</v>
      </c>
      <c r="K39" s="39"/>
    </row>
    <row r="40" spans="1:11" s="6" customFormat="1" ht="13.15" x14ac:dyDescent="0.4">
      <c r="A40" s="36">
        <v>20</v>
      </c>
      <c r="B40" s="67">
        <v>7294.9000000000005</v>
      </c>
      <c r="C40" s="67">
        <v>94.9</v>
      </c>
      <c r="D40" s="29">
        <v>0</v>
      </c>
      <c r="E40" s="29">
        <v>0</v>
      </c>
      <c r="F40" s="29">
        <v>11910.09</v>
      </c>
      <c r="G40" s="29">
        <v>50758.14</v>
      </c>
      <c r="H40" s="29">
        <v>54300.27</v>
      </c>
      <c r="I40" s="29">
        <v>0</v>
      </c>
      <c r="J40" s="29">
        <f>SUM(D40:G40)*J5</f>
        <v>4700.1172499999993</v>
      </c>
      <c r="K40" s="39"/>
    </row>
    <row r="41" spans="1:11" s="6" customFormat="1" ht="13.15" x14ac:dyDescent="0.4">
      <c r="A41" s="36">
        <v>21</v>
      </c>
      <c r="B41" s="67">
        <v>7294.9000000000005</v>
      </c>
      <c r="C41" s="67">
        <v>94.9</v>
      </c>
      <c r="D41" s="29">
        <v>0</v>
      </c>
      <c r="E41" s="29">
        <v>0</v>
      </c>
      <c r="F41" s="29">
        <v>12070.88</v>
      </c>
      <c r="G41" s="29">
        <v>51900.2</v>
      </c>
      <c r="H41" s="29">
        <v>55478.89</v>
      </c>
      <c r="I41" s="29">
        <v>0</v>
      </c>
      <c r="J41" s="29">
        <f>SUM(D41:G41)*J5</f>
        <v>4797.8309999999992</v>
      </c>
      <c r="K41" s="39"/>
    </row>
    <row r="42" spans="1:11" s="6" customFormat="1" ht="13.15" x14ac:dyDescent="0.4">
      <c r="A42" s="36">
        <v>22</v>
      </c>
      <c r="B42" s="67">
        <v>7294.9000000000005</v>
      </c>
      <c r="C42" s="67">
        <v>94.9</v>
      </c>
      <c r="D42" s="29">
        <v>0</v>
      </c>
      <c r="E42" s="29">
        <v>0</v>
      </c>
      <c r="F42" s="29">
        <v>12233.83</v>
      </c>
      <c r="G42" s="29">
        <v>53067.95</v>
      </c>
      <c r="H42" s="29">
        <v>56683.38</v>
      </c>
      <c r="I42" s="29">
        <v>0</v>
      </c>
      <c r="J42" s="29">
        <f>SUM(D42:G42)*J5</f>
        <v>4897.6334999999999</v>
      </c>
      <c r="K42" s="39"/>
    </row>
    <row r="43" spans="1:11" s="6" customFormat="1" ht="13.15" x14ac:dyDescent="0.4">
      <c r="A43" s="36">
        <v>23</v>
      </c>
      <c r="B43" s="67">
        <v>7294.9000000000005</v>
      </c>
      <c r="C43" s="67">
        <v>94.9</v>
      </c>
      <c r="D43" s="29">
        <v>0</v>
      </c>
      <c r="E43" s="29">
        <v>0</v>
      </c>
      <c r="F43" s="29">
        <v>12398.99</v>
      </c>
      <c r="G43" s="29">
        <v>54261.99</v>
      </c>
      <c r="H43" s="29">
        <v>57914.32</v>
      </c>
      <c r="I43" s="29">
        <v>0</v>
      </c>
      <c r="J43" s="29">
        <f>SUM(D43:G43)*J5</f>
        <v>4999.5734999999995</v>
      </c>
      <c r="K43" s="39"/>
    </row>
    <row r="44" spans="1:11" s="6" customFormat="1" ht="13.15" x14ac:dyDescent="0.4">
      <c r="A44" s="36">
        <v>24</v>
      </c>
      <c r="B44" s="67">
        <v>7294.9000000000005</v>
      </c>
      <c r="C44" s="67">
        <v>94.9</v>
      </c>
      <c r="D44" s="29">
        <v>0</v>
      </c>
      <c r="E44" s="29">
        <v>0</v>
      </c>
      <c r="F44" s="29">
        <v>12566.38</v>
      </c>
      <c r="G44" s="29">
        <v>55482.879999999997</v>
      </c>
      <c r="H44" s="29">
        <v>59172.28</v>
      </c>
      <c r="I44" s="29">
        <v>0</v>
      </c>
      <c r="J44" s="29">
        <f>SUM(D44:G44)*J5</f>
        <v>5103.6944999999996</v>
      </c>
      <c r="K44" s="39"/>
    </row>
    <row r="45" spans="1:11" s="6" customFormat="1" ht="13.15" x14ac:dyDescent="0.4">
      <c r="A45" s="36">
        <v>25</v>
      </c>
      <c r="B45" s="67">
        <v>7294.9000000000005</v>
      </c>
      <c r="C45" s="67">
        <v>94.9</v>
      </c>
      <c r="D45" s="29">
        <v>0</v>
      </c>
      <c r="E45" s="29">
        <v>0</v>
      </c>
      <c r="F45" s="29">
        <v>12736.02</v>
      </c>
      <c r="G45" s="29">
        <v>56731.25</v>
      </c>
      <c r="H45" s="29">
        <v>60457.88</v>
      </c>
      <c r="I45" s="29">
        <v>0</v>
      </c>
      <c r="J45" s="29">
        <f>SUM(D45:G45)*J5</f>
        <v>5210.0452500000001</v>
      </c>
      <c r="K45" s="39"/>
    </row>
    <row r="46" spans="1:11" s="6" customFormat="1" ht="13.15" x14ac:dyDescent="0.4">
      <c r="A46" s="36">
        <v>26</v>
      </c>
      <c r="B46" s="67">
        <v>0</v>
      </c>
      <c r="C46" s="67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f>SUM(D46:G46)*J5</f>
        <v>0</v>
      </c>
      <c r="K46" s="39"/>
    </row>
    <row r="47" spans="1:11" s="6" customFormat="1" ht="13.15" x14ac:dyDescent="0.4">
      <c r="A47" s="36">
        <v>27</v>
      </c>
      <c r="B47" s="67">
        <v>0</v>
      </c>
      <c r="C47" s="67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f>SUM(D47:G47)*J5</f>
        <v>0</v>
      </c>
      <c r="K47" s="39"/>
    </row>
    <row r="48" spans="1:11" s="6" customFormat="1" ht="13.15" x14ac:dyDescent="0.4">
      <c r="A48" s="36">
        <v>28</v>
      </c>
      <c r="B48" s="67">
        <v>0</v>
      </c>
      <c r="C48" s="67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f>SUM(D48:G48)*J5</f>
        <v>0</v>
      </c>
      <c r="K48" s="39"/>
    </row>
    <row r="49" spans="1:11" s="6" customFormat="1" ht="13.15" x14ac:dyDescent="0.4">
      <c r="A49" s="36">
        <v>29</v>
      </c>
      <c r="B49" s="67">
        <v>0</v>
      </c>
      <c r="C49" s="67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f>SUM(D49:G49)*J5</f>
        <v>0</v>
      </c>
      <c r="K49" s="39"/>
    </row>
    <row r="50" spans="1:11" s="6" customFormat="1" ht="13.15" x14ac:dyDescent="0.4">
      <c r="A50" s="40">
        <v>30</v>
      </c>
      <c r="B50" s="68">
        <v>0</v>
      </c>
      <c r="C50" s="68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f>SUM(D50:G50)*J5</f>
        <v>0</v>
      </c>
      <c r="K50" s="39"/>
    </row>
    <row r="51" spans="1:11" s="6" customFormat="1" ht="13.15" x14ac:dyDescent="0.4">
      <c r="A51" s="38" t="s">
        <v>34</v>
      </c>
      <c r="B51" s="67">
        <f>B21+NPV(J3,B22:B50)</f>
        <v>90016.361162962479</v>
      </c>
      <c r="C51" s="67">
        <f>C21+NPV(J3,C22:C50)</f>
        <v>1171.0308125354893</v>
      </c>
      <c r="D51" s="29">
        <f>D21+NPV(J3,D22:D50)</f>
        <v>0</v>
      </c>
      <c r="E51" s="29">
        <f>E21+NPV(J3,E22:E50)</f>
        <v>0</v>
      </c>
      <c r="F51" s="29">
        <f>F21+NPV(J3,F22:F50)</f>
        <v>128336.31446769464</v>
      </c>
      <c r="G51" s="29">
        <f>G21+NPV(J3,G22:G50)</f>
        <v>434519.4024196926</v>
      </c>
      <c r="H51" s="29">
        <f>H21+NPV(J3,H22:H50)</f>
        <v>460245.51946163934</v>
      </c>
      <c r="I51" s="29">
        <f>I21+NPV(J3,I22:I50)</f>
        <v>0</v>
      </c>
      <c r="J51" s="29">
        <f>J21+NPV(J3,J22:J50)</f>
        <v>42214.17876655404</v>
      </c>
      <c r="K51" s="39"/>
    </row>
    <row r="52" spans="1:11" s="6" customFormat="1" ht="13.15" x14ac:dyDescent="0.4">
      <c r="A52" s="38" t="s">
        <v>35</v>
      </c>
      <c r="B52" s="56">
        <f>B21+NPV(J4,B22:B50)</f>
        <v>142194.48707044323</v>
      </c>
      <c r="C52" s="56">
        <f>C21+NPV(J4,C22:C50)</f>
        <v>1849.8206723855108</v>
      </c>
      <c r="D52" s="29">
        <f>D21+NPV(J4,D22:D50)</f>
        <v>0</v>
      </c>
      <c r="E52" s="29">
        <f>E21+NPV(J4,E22:E50)</f>
        <v>0</v>
      </c>
      <c r="F52" s="29">
        <f>F21+NPV(J4,F22:F50)</f>
        <v>209153.63031298688</v>
      </c>
      <c r="G52" s="29">
        <f>G21+NPV(J4,G22:G50)</f>
        <v>750231.41781042318</v>
      </c>
      <c r="H52" s="29">
        <f>H21+NPV(J4,H22:H50)</f>
        <v>794677.16091752797</v>
      </c>
      <c r="I52" s="29">
        <f>I21+NPV(J4,I22:I50)</f>
        <v>0</v>
      </c>
      <c r="J52" s="29">
        <f>J21+NPV(J4,J22:J50)</f>
        <v>71953.878609255757</v>
      </c>
      <c r="K52" s="39"/>
    </row>
    <row r="53" spans="1:11" s="6" customFormat="1" ht="13.15" x14ac:dyDescent="0.4"/>
    <row r="54" spans="1:11" s="6" customFormat="1" ht="13.15" x14ac:dyDescent="0.4"/>
    <row r="55" spans="1:11" s="6" customFormat="1" ht="13.15" x14ac:dyDescent="0.4"/>
    <row r="56" spans="1:11" s="6" customFormat="1" ht="13.15" x14ac:dyDescent="0.4"/>
    <row r="57" spans="1:11" s="6" customFormat="1" ht="13.15" x14ac:dyDescent="0.4"/>
    <row r="58" spans="1:11" s="6" customFormat="1" ht="13.15" x14ac:dyDescent="0.4">
      <c r="C58" s="20"/>
      <c r="D58" s="20"/>
      <c r="E58" s="20"/>
      <c r="F58" s="20"/>
      <c r="G58" s="20"/>
      <c r="H58" s="20"/>
      <c r="I58" s="20"/>
    </row>
    <row r="59" spans="1:11" s="6" customFormat="1" ht="13.15" x14ac:dyDescent="0.4">
      <c r="C59" s="20"/>
      <c r="D59" s="20"/>
      <c r="E59" s="20"/>
      <c r="F59" s="20"/>
      <c r="G59" s="20"/>
      <c r="H59" s="20"/>
      <c r="I59" s="20"/>
    </row>
    <row r="60" spans="1:11" s="6" customFormat="1" ht="13.15" x14ac:dyDescent="0.4"/>
    <row r="61" spans="1:11" s="6" customFormat="1" ht="13.15" x14ac:dyDescent="0.4"/>
    <row r="62" spans="1:11" s="6" customFormat="1" ht="13.15" x14ac:dyDescent="0.4"/>
    <row r="63" spans="1:11" s="6" customFormat="1" ht="13.15" x14ac:dyDescent="0.4"/>
    <row r="64" spans="1:11" s="6" customFormat="1" ht="13.15" x14ac:dyDescent="0.4"/>
    <row r="65" s="6" customFormat="1" ht="13.15" x14ac:dyDescent="0.4"/>
    <row r="66" s="6" customFormat="1" ht="13.15" x14ac:dyDescent="0.4"/>
    <row r="67" s="6" customFormat="1" ht="13.15" x14ac:dyDescent="0.4"/>
    <row r="68" s="6" customFormat="1" ht="13.15" x14ac:dyDescent="0.4"/>
  </sheetData>
  <printOptions horizontalCentered="1"/>
  <pageMargins left="0.23622047244094491" right="0.23622047244094491" top="0.74803149606299213" bottom="0.74803149606299213" header="0.31496062992125984" footer="0.31496062992125984"/>
  <pageSetup scale="74" orientation="portrait" r:id="rId1"/>
  <headerFooter>
    <oddHeader>&amp;CMidAmerican Energy Company
Iowa Energy Efficiency&amp;R2021 Exhibit F
Detailed Cost Benefit Results
EEP-2018-0002</oddHeader>
    <oddFooter>&amp;L&amp;A&amp;CPage &amp;P of &amp;N&amp;R&amp;F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A66D0-ECA6-4A4E-BAB1-18796D673A95}">
  <sheetPr codeName="Sheet27">
    <pageSetUpPr fitToPage="1"/>
  </sheetPr>
  <dimension ref="A2:T68"/>
  <sheetViews>
    <sheetView view="pageLayout" zoomScale="90" zoomScaleNormal="100" zoomScalePageLayoutView="90" workbookViewId="0">
      <selection activeCell="A2" sqref="A2"/>
    </sheetView>
  </sheetViews>
  <sheetFormatPr defaultColWidth="9.1328125" defaultRowHeight="14.25" x14ac:dyDescent="0.45"/>
  <cols>
    <col min="1" max="1" customWidth="true" style="21" width="10.265625" collapsed="false"/>
    <col min="2" max="2" customWidth="true" style="21" width="14.3984375" collapsed="false"/>
    <col min="3" max="3" customWidth="true" style="21" width="14.265625" collapsed="false"/>
    <col min="4" max="6" customWidth="true" style="21" width="14.73046875" collapsed="false"/>
    <col min="7" max="7" customWidth="true" style="21" width="16.59765625" collapsed="false"/>
    <col min="8" max="9" customWidth="true" style="21" width="12.265625" collapsed="false"/>
    <col min="10" max="10" customWidth="true" style="21" width="13.0" collapsed="false"/>
    <col min="11" max="11" bestFit="true" customWidth="true" style="21" width="12.3984375" collapsed="false"/>
    <col min="12" max="12" customWidth="true" style="21" width="12.73046875" collapsed="false"/>
    <col min="13" max="13" bestFit="true" customWidth="true" style="21" width="23.1328125" collapsed="false"/>
    <col min="14" max="14" bestFit="true" customWidth="true" style="21" width="13.265625" collapsed="false"/>
    <col min="15" max="16" bestFit="true" customWidth="true" style="21" width="13.0" collapsed="false"/>
    <col min="17" max="17" bestFit="true" customWidth="true" style="21" width="12.73046875" collapsed="false"/>
    <col min="18" max="18" bestFit="true" customWidth="true" style="21" width="13.3984375" collapsed="false"/>
    <col min="19" max="16384" style="21" width="9.1328125" collapsed="false"/>
  </cols>
  <sheetData>
    <row r="2" spans="1:20" s="2" customFormat="1" ht="18" x14ac:dyDescent="0.55000000000000004">
      <c r="A2" s="1" t="s">
        <v>50</v>
      </c>
      <c r="B2" s="31"/>
      <c r="C2" s="31"/>
      <c r="D2" s="31"/>
      <c r="E2" s="31"/>
      <c r="F2" s="31"/>
      <c r="G2" s="31"/>
      <c r="H2" s="31"/>
      <c r="I2" s="32"/>
      <c r="J2" s="33"/>
      <c r="K2" s="26"/>
    </row>
    <row r="3" spans="1:20" s="2" customFormat="1" ht="18" x14ac:dyDescent="0.55000000000000004">
      <c r="A3" s="1" t="s">
        <v>60</v>
      </c>
      <c r="B3" s="31"/>
      <c r="C3" s="31"/>
      <c r="D3" s="31"/>
      <c r="E3" s="31"/>
      <c r="F3" s="31"/>
      <c r="G3" s="31"/>
      <c r="H3" s="31"/>
      <c r="I3" s="34" t="s">
        <v>36</v>
      </c>
      <c r="J3" s="35">
        <v>7.1300000000000002E-2</v>
      </c>
      <c r="K3" s="26"/>
    </row>
    <row r="4" spans="1:20" s="6" customFormat="1" x14ac:dyDescent="0.45">
      <c r="A4" s="3"/>
      <c r="B4" s="36"/>
      <c r="C4" s="28"/>
      <c r="D4" s="36"/>
      <c r="E4" s="36"/>
      <c r="F4" s="36"/>
      <c r="G4" s="36"/>
      <c r="H4" s="36"/>
      <c r="I4" s="34" t="s">
        <v>37</v>
      </c>
      <c r="J4" s="35">
        <v>2.1999999999999999E-2</v>
      </c>
      <c r="K4" s="4"/>
      <c r="L4" s="4"/>
      <c r="O4" s="5"/>
      <c r="P4" s="5"/>
      <c r="Q4" s="5"/>
      <c r="R4" s="5"/>
    </row>
    <row r="5" spans="1:20" s="6" customFormat="1" x14ac:dyDescent="0.45">
      <c r="A5" s="3" t="s">
        <v>0</v>
      </c>
      <c r="B5" s="36"/>
      <c r="C5" s="29">
        <v>107486.50318217775</v>
      </c>
      <c r="D5" s="36"/>
      <c r="E5" s="36"/>
      <c r="F5" s="36"/>
      <c r="G5" s="36"/>
      <c r="H5" s="36"/>
      <c r="I5" s="34" t="s">
        <v>38</v>
      </c>
      <c r="J5" s="35">
        <v>7.4999999999999997E-2</v>
      </c>
      <c r="K5" s="4"/>
      <c r="L5" s="4"/>
      <c r="O5" s="5"/>
      <c r="P5" s="5"/>
      <c r="Q5" s="5"/>
      <c r="R5" s="5"/>
    </row>
    <row r="6" spans="1:20" s="6" customFormat="1" ht="13.15" x14ac:dyDescent="0.4">
      <c r="A6" s="3" t="s">
        <v>1</v>
      </c>
      <c r="B6" s="36"/>
      <c r="C6" s="29">
        <v>124099.02999999998</v>
      </c>
      <c r="D6" s="36"/>
      <c r="E6" s="36"/>
      <c r="F6" s="36"/>
      <c r="G6" s="36"/>
      <c r="H6" s="36"/>
      <c r="I6" s="37"/>
      <c r="J6" s="37"/>
      <c r="K6" s="4"/>
      <c r="L6" s="4"/>
      <c r="M6" s="4"/>
      <c r="N6" s="8"/>
      <c r="O6" s="8"/>
      <c r="P6" s="8"/>
      <c r="Q6" s="8"/>
      <c r="R6" s="8"/>
    </row>
    <row r="7" spans="1:20" s="6" customFormat="1" ht="13.15" x14ac:dyDescent="0.4">
      <c r="A7" s="3" t="s">
        <v>2</v>
      </c>
      <c r="B7" s="36"/>
      <c r="C7" s="29">
        <v>124486.57999999999</v>
      </c>
      <c r="D7" s="36"/>
      <c r="E7" s="36"/>
      <c r="F7" s="36"/>
      <c r="G7" s="36"/>
      <c r="H7" s="36"/>
      <c r="I7" s="37"/>
      <c r="J7" s="37"/>
      <c r="K7" s="4"/>
      <c r="L7" s="4"/>
      <c r="M7" s="4"/>
      <c r="N7" s="9"/>
      <c r="O7" s="9"/>
      <c r="P7" s="9"/>
      <c r="Q7" s="9"/>
      <c r="R7" s="9"/>
    </row>
    <row r="8" spans="1:20" s="6" customFormat="1" ht="13.15" x14ac:dyDescent="0.4">
      <c r="A8" s="3" t="s">
        <v>3</v>
      </c>
      <c r="B8" s="36"/>
      <c r="C8" s="29">
        <v>0</v>
      </c>
      <c r="D8" s="36"/>
      <c r="E8" s="36"/>
      <c r="F8" s="36"/>
      <c r="G8" s="36"/>
      <c r="H8" s="36"/>
      <c r="I8" s="37"/>
      <c r="J8" s="37"/>
      <c r="K8" s="4"/>
      <c r="L8" s="4"/>
      <c r="M8" s="4"/>
      <c r="N8" s="10"/>
      <c r="O8" s="10"/>
      <c r="P8" s="10"/>
      <c r="Q8" s="10"/>
      <c r="R8" s="10"/>
    </row>
    <row r="9" spans="1:20" s="6" customFormat="1" ht="13.15" x14ac:dyDescent="0.4">
      <c r="A9" s="3"/>
      <c r="B9" s="36"/>
      <c r="C9" s="38"/>
      <c r="D9" s="38" t="s">
        <v>4</v>
      </c>
      <c r="E9" s="38"/>
      <c r="F9" s="38" t="s">
        <v>5</v>
      </c>
      <c r="G9" s="38"/>
      <c r="H9" s="36"/>
      <c r="I9" s="36"/>
      <c r="J9" s="39"/>
    </row>
    <row r="10" spans="1:20" s="6" customFormat="1" ht="13.15" x14ac:dyDescent="0.4">
      <c r="A10" s="12" t="s">
        <v>6</v>
      </c>
      <c r="B10" s="40"/>
      <c r="C10" s="41" t="s">
        <v>7</v>
      </c>
      <c r="D10" s="41" t="s">
        <v>8</v>
      </c>
      <c r="E10" s="41" t="s">
        <v>9</v>
      </c>
      <c r="F10" s="41" t="s">
        <v>10</v>
      </c>
      <c r="G10" s="41" t="s">
        <v>11</v>
      </c>
      <c r="H10" s="36"/>
      <c r="I10" s="36"/>
      <c r="J10" s="39"/>
    </row>
    <row r="11" spans="1:20" s="6" customFormat="1" ht="13.15" x14ac:dyDescent="0.4">
      <c r="A11" s="3" t="s">
        <v>12</v>
      </c>
      <c r="B11" s="36"/>
      <c r="C11" s="28">
        <f>H51+I51+C7+C8</f>
        <v>362699.53041619639</v>
      </c>
      <c r="D11" s="28">
        <f>SUM(D51:G51)</f>
        <v>171022.58148572996</v>
      </c>
      <c r="E11" s="28">
        <f>SUM(D51:G51)</f>
        <v>171022.58148572996</v>
      </c>
      <c r="F11" s="28">
        <f>SUM(D51:G51)+I51+C8</f>
        <v>256005.17598465868</v>
      </c>
      <c r="G11" s="29">
        <f>SUM(D52:G52)+I52+J52</f>
        <v>397970.5367846897</v>
      </c>
      <c r="H11" s="43"/>
      <c r="I11" s="42"/>
      <c r="J11" s="39"/>
      <c r="O11" s="16"/>
      <c r="P11" s="16"/>
      <c r="Q11" s="16"/>
      <c r="R11" s="16"/>
      <c r="S11" s="16"/>
      <c r="T11" s="16"/>
    </row>
    <row r="12" spans="1:20" s="6" customFormat="1" ht="13.15" x14ac:dyDescent="0.4">
      <c r="A12" s="12" t="s">
        <v>13</v>
      </c>
      <c r="B12" s="40"/>
      <c r="C12" s="55">
        <f>C6</f>
        <v>124099.02999999998</v>
      </c>
      <c r="D12" s="55">
        <f>H51+C5+C7</f>
        <v>385203.43909944542</v>
      </c>
      <c r="E12" s="55">
        <f>C5+C7</f>
        <v>231973.08318217774</v>
      </c>
      <c r="F12" s="55">
        <f>C5+C6</f>
        <v>231585.53318217775</v>
      </c>
      <c r="G12" s="55">
        <f>C5+C6</f>
        <v>231585.53318217775</v>
      </c>
      <c r="H12" s="36"/>
      <c r="I12" s="42"/>
      <c r="J12" s="39"/>
      <c r="O12" s="16"/>
      <c r="P12" s="16"/>
      <c r="Q12" s="16"/>
      <c r="R12" s="16"/>
      <c r="S12" s="16"/>
      <c r="T12" s="16"/>
    </row>
    <row r="13" spans="1:20" s="6" customFormat="1" ht="13.15" x14ac:dyDescent="0.4">
      <c r="A13" s="3" t="s">
        <v>14</v>
      </c>
      <c r="B13" s="36"/>
      <c r="C13" s="28">
        <f>C11-C12</f>
        <v>238600.50041619642</v>
      </c>
      <c r="D13" s="28">
        <f>D11-D12</f>
        <v>-214180.85761371546</v>
      </c>
      <c r="E13" s="28">
        <f>E11-E12</f>
        <v>-60950.501696447784</v>
      </c>
      <c r="F13" s="28">
        <f>F11-F12</f>
        <v>24419.642802480928</v>
      </c>
      <c r="G13" s="28">
        <f>G11-G12</f>
        <v>166385.00360251195</v>
      </c>
      <c r="H13" s="36"/>
      <c r="I13" s="44"/>
      <c r="J13" s="39"/>
      <c r="O13" s="16"/>
      <c r="P13" s="16"/>
      <c r="Q13" s="16"/>
      <c r="R13" s="16"/>
      <c r="S13" s="16"/>
      <c r="T13" s="16"/>
    </row>
    <row r="14" spans="1:20" s="6" customFormat="1" ht="13.15" x14ac:dyDescent="0.4">
      <c r="A14" s="3" t="s">
        <v>15</v>
      </c>
      <c r="B14" s="36"/>
      <c r="C14" s="45">
        <f>IFERROR(C11/C12,0)</f>
        <v>2.922662090237099</v>
      </c>
      <c r="D14" s="45">
        <f t="shared" ref="D14:G14" si="0">IFERROR(D11/D12,0)</f>
        <v>0.44397989250967768</v>
      </c>
      <c r="E14" s="45">
        <f t="shared" si="0"/>
        <v>0.73725183603055822</v>
      </c>
      <c r="F14" s="45">
        <f t="shared" si="0"/>
        <v>1.1054454588200513</v>
      </c>
      <c r="G14" s="45">
        <f t="shared" si="0"/>
        <v>1.7184602652689211</v>
      </c>
      <c r="H14" s="36"/>
      <c r="I14" s="36"/>
      <c r="J14" s="39"/>
      <c r="O14" s="16"/>
      <c r="P14" s="16"/>
      <c r="Q14" s="16"/>
      <c r="R14" s="16"/>
      <c r="S14" s="16"/>
      <c r="T14" s="16"/>
    </row>
    <row r="15" spans="1:20" s="6" customFormat="1" ht="13.15" x14ac:dyDescent="0.4">
      <c r="A15" s="3" t="s">
        <v>48</v>
      </c>
      <c r="B15" s="36"/>
      <c r="C15" s="54">
        <f>IFERROR(C12/B51,"")</f>
        <v>4.1404721638266988</v>
      </c>
      <c r="D15" s="54">
        <f>IFERROR(D12/B51,"")</f>
        <v>12.85202726404523</v>
      </c>
      <c r="E15" s="54">
        <f>IFERROR(E12/B51,"")</f>
        <v>7.7396100007619912</v>
      </c>
      <c r="F15" s="54">
        <f>IFERROR(F12/B51,"")</f>
        <v>7.7266796822325796</v>
      </c>
      <c r="G15" s="54">
        <f>IFERROR(G12/B52,"")</f>
        <v>5.2258308285723638</v>
      </c>
      <c r="H15" s="36"/>
      <c r="I15" s="36"/>
      <c r="J15" s="39"/>
      <c r="O15" s="16"/>
      <c r="P15" s="16"/>
      <c r="Q15" s="16"/>
      <c r="R15" s="16"/>
      <c r="S15" s="16"/>
      <c r="T15" s="16"/>
    </row>
    <row r="16" spans="1:20" s="6" customFormat="1" ht="13.15" x14ac:dyDescent="0.4">
      <c r="A16" s="3"/>
      <c r="B16" s="36"/>
      <c r="C16" s="36"/>
      <c r="D16" s="36"/>
      <c r="E16" s="36"/>
      <c r="F16" s="36"/>
      <c r="G16" s="36"/>
      <c r="H16" s="36"/>
      <c r="I16" s="36"/>
      <c r="J16" s="39"/>
    </row>
    <row r="17" spans="1:11" s="6" customFormat="1" ht="13.15" x14ac:dyDescent="0.4">
      <c r="A17" s="11"/>
      <c r="B17" s="38"/>
      <c r="C17" s="38"/>
      <c r="D17" s="38" t="s">
        <v>17</v>
      </c>
      <c r="E17" s="38" t="s">
        <v>17</v>
      </c>
      <c r="F17" s="38" t="s">
        <v>17</v>
      </c>
      <c r="G17" s="38"/>
      <c r="H17" s="38"/>
      <c r="I17" s="38"/>
      <c r="J17" s="38"/>
    </row>
    <row r="18" spans="1:11" s="6" customFormat="1" ht="13.15" x14ac:dyDescent="0.4">
      <c r="A18" s="11"/>
      <c r="B18" s="38"/>
      <c r="C18" s="38"/>
      <c r="D18" s="38" t="s">
        <v>46</v>
      </c>
      <c r="E18" s="38" t="s">
        <v>20</v>
      </c>
      <c r="F18" s="38" t="s">
        <v>21</v>
      </c>
      <c r="G18" s="38" t="s">
        <v>17</v>
      </c>
      <c r="H18" s="38"/>
      <c r="I18" s="38"/>
      <c r="J18" s="38"/>
    </row>
    <row r="19" spans="1:11" s="6" customFormat="1" ht="13.15" x14ac:dyDescent="0.4">
      <c r="A19" s="11"/>
      <c r="B19" s="38" t="s">
        <v>22</v>
      </c>
      <c r="C19" s="38" t="s">
        <v>23</v>
      </c>
      <c r="D19" s="38" t="s">
        <v>24</v>
      </c>
      <c r="E19" s="38" t="s">
        <v>24</v>
      </c>
      <c r="F19" s="38" t="s">
        <v>24</v>
      </c>
      <c r="G19" s="38" t="s">
        <v>22</v>
      </c>
      <c r="H19" s="38" t="s">
        <v>25</v>
      </c>
      <c r="I19" s="38" t="s">
        <v>26</v>
      </c>
      <c r="J19" s="38"/>
    </row>
    <row r="20" spans="1:11" s="6" customFormat="1" ht="13.15" x14ac:dyDescent="0.4">
      <c r="A20" s="13" t="s">
        <v>27</v>
      </c>
      <c r="B20" s="41" t="s">
        <v>47</v>
      </c>
      <c r="C20" s="41" t="s">
        <v>47</v>
      </c>
      <c r="D20" s="41" t="s">
        <v>30</v>
      </c>
      <c r="E20" s="41" t="s">
        <v>30</v>
      </c>
      <c r="F20" s="41" t="s">
        <v>30</v>
      </c>
      <c r="G20" s="41" t="s">
        <v>30</v>
      </c>
      <c r="H20" s="41" t="s">
        <v>31</v>
      </c>
      <c r="I20" s="41" t="s">
        <v>32</v>
      </c>
      <c r="J20" s="41" t="s">
        <v>33</v>
      </c>
    </row>
    <row r="21" spans="1:11" s="6" customFormat="1" ht="13.15" x14ac:dyDescent="0.4">
      <c r="A21" s="3">
        <v>1</v>
      </c>
      <c r="B21" s="67">
        <v>2866.1237399999991</v>
      </c>
      <c r="C21" s="67">
        <v>27.208169999999999</v>
      </c>
      <c r="D21" s="29">
        <v>0</v>
      </c>
      <c r="E21" s="29">
        <v>0</v>
      </c>
      <c r="F21" s="29">
        <v>2646.66</v>
      </c>
      <c r="G21" s="29">
        <v>9422.2199999999993</v>
      </c>
      <c r="H21" s="29">
        <v>10070.64</v>
      </c>
      <c r="I21" s="29">
        <v>11362.29</v>
      </c>
      <c r="J21" s="29">
        <f>SUM(D21:G21)*J5</f>
        <v>905.16599999999994</v>
      </c>
    </row>
    <row r="22" spans="1:11" s="6" customFormat="1" ht="13.15" x14ac:dyDescent="0.4">
      <c r="A22" s="3">
        <v>2</v>
      </c>
      <c r="B22" s="67">
        <v>2866.1237399999991</v>
      </c>
      <c r="C22" s="67">
        <v>27.208169999999999</v>
      </c>
      <c r="D22" s="29">
        <v>0</v>
      </c>
      <c r="E22" s="29">
        <v>0</v>
      </c>
      <c r="F22" s="29">
        <v>2682.38</v>
      </c>
      <c r="G22" s="29">
        <v>9908.1</v>
      </c>
      <c r="H22" s="29">
        <v>10923.9</v>
      </c>
      <c r="I22" s="29">
        <v>11362.29</v>
      </c>
      <c r="J22" s="29">
        <f>SUM(D22:G22)*J5</f>
        <v>944.28599999999994</v>
      </c>
    </row>
    <row r="23" spans="1:11" s="6" customFormat="1" ht="13.15" x14ac:dyDescent="0.4">
      <c r="A23" s="3">
        <v>3</v>
      </c>
      <c r="B23" s="67">
        <v>2866.1237399999991</v>
      </c>
      <c r="C23" s="67">
        <v>27.208169999999999</v>
      </c>
      <c r="D23" s="29">
        <v>0</v>
      </c>
      <c r="E23" s="29">
        <v>0</v>
      </c>
      <c r="F23" s="29">
        <v>2718.61</v>
      </c>
      <c r="G23" s="29">
        <v>10396.48</v>
      </c>
      <c r="H23" s="29">
        <v>11788.58</v>
      </c>
      <c r="I23" s="29">
        <v>11362.29</v>
      </c>
      <c r="J23" s="29">
        <f>SUM(D23:G23)*J5</f>
        <v>983.63175000000001</v>
      </c>
    </row>
    <row r="24" spans="1:11" s="6" customFormat="1" ht="13.15" x14ac:dyDescent="0.4">
      <c r="A24" s="36">
        <v>4</v>
      </c>
      <c r="B24" s="67">
        <v>2866.1237399999991</v>
      </c>
      <c r="C24" s="67">
        <v>27.208169999999999</v>
      </c>
      <c r="D24" s="29">
        <v>0</v>
      </c>
      <c r="E24" s="29">
        <v>0</v>
      </c>
      <c r="F24" s="29">
        <v>2755.3</v>
      </c>
      <c r="G24" s="29">
        <v>11110.05</v>
      </c>
      <c r="H24" s="29">
        <v>12309.95</v>
      </c>
      <c r="I24" s="29">
        <v>11362.29</v>
      </c>
      <c r="J24" s="29">
        <f>SUM(D24:G24)*J5</f>
        <v>1039.9012499999999</v>
      </c>
      <c r="K24" s="39"/>
    </row>
    <row r="25" spans="1:11" s="6" customFormat="1" ht="13.15" x14ac:dyDescent="0.4">
      <c r="A25" s="36">
        <v>5</v>
      </c>
      <c r="B25" s="67">
        <v>2866.1237399999991</v>
      </c>
      <c r="C25" s="67">
        <v>27.208169999999999</v>
      </c>
      <c r="D25" s="29">
        <v>0</v>
      </c>
      <c r="E25" s="29">
        <v>0</v>
      </c>
      <c r="F25" s="29">
        <v>2792.5</v>
      </c>
      <c r="G25" s="29">
        <v>11535.74</v>
      </c>
      <c r="H25" s="29">
        <v>12834.38</v>
      </c>
      <c r="I25" s="29">
        <v>11362.29</v>
      </c>
      <c r="J25" s="29">
        <f>SUM(D25:G25)*J5</f>
        <v>1074.6179999999999</v>
      </c>
      <c r="K25" s="39"/>
    </row>
    <row r="26" spans="1:11" s="6" customFormat="1" ht="13.15" x14ac:dyDescent="0.4">
      <c r="A26" s="36">
        <v>6</v>
      </c>
      <c r="B26" s="67">
        <v>2866.1237399999991</v>
      </c>
      <c r="C26" s="67">
        <v>27.208169999999999</v>
      </c>
      <c r="D26" s="29">
        <v>0</v>
      </c>
      <c r="E26" s="29">
        <v>0</v>
      </c>
      <c r="F26" s="29">
        <v>2830.2</v>
      </c>
      <c r="G26" s="29">
        <v>11514.17</v>
      </c>
      <c r="H26" s="29">
        <v>13584.5</v>
      </c>
      <c r="I26" s="29">
        <v>11362.29</v>
      </c>
      <c r="J26" s="29">
        <f>SUM(D26:G26)*J5</f>
        <v>1075.8277499999999</v>
      </c>
      <c r="K26" s="39"/>
    </row>
    <row r="27" spans="1:11" s="6" customFormat="1" ht="13.15" x14ac:dyDescent="0.4">
      <c r="A27" s="36">
        <v>7</v>
      </c>
      <c r="B27" s="67">
        <v>2866.1237399999991</v>
      </c>
      <c r="C27" s="67">
        <v>27.208169999999999</v>
      </c>
      <c r="D27" s="29">
        <v>0</v>
      </c>
      <c r="E27" s="29">
        <v>0</v>
      </c>
      <c r="F27" s="29">
        <v>2868.39</v>
      </c>
      <c r="G27" s="29">
        <v>11831.51</v>
      </c>
      <c r="H27" s="29">
        <v>14047.32</v>
      </c>
      <c r="I27" s="29">
        <v>11362.29</v>
      </c>
      <c r="J27" s="29">
        <f>SUM(D27:G27)*J5</f>
        <v>1102.4924999999998</v>
      </c>
      <c r="K27" s="39"/>
    </row>
    <row r="28" spans="1:11" s="6" customFormat="1" ht="13.15" x14ac:dyDescent="0.4">
      <c r="A28" s="36">
        <v>8</v>
      </c>
      <c r="B28" s="67">
        <v>2866.1237399999991</v>
      </c>
      <c r="C28" s="67">
        <v>27.208169999999999</v>
      </c>
      <c r="D28" s="29">
        <v>0</v>
      </c>
      <c r="E28" s="29">
        <v>0</v>
      </c>
      <c r="F28" s="29">
        <v>2907.12</v>
      </c>
      <c r="G28" s="29">
        <v>12290.23</v>
      </c>
      <c r="H28" s="29">
        <v>14063.42</v>
      </c>
      <c r="I28" s="29">
        <v>11362.29</v>
      </c>
      <c r="J28" s="29">
        <f>SUM(D28:G28)*J5</f>
        <v>1139.8012499999998</v>
      </c>
      <c r="K28" s="39"/>
    </row>
    <row r="29" spans="1:11" s="6" customFormat="1" ht="13.15" x14ac:dyDescent="0.4">
      <c r="A29" s="36">
        <v>9</v>
      </c>
      <c r="B29" s="67">
        <v>2866.1237399999991</v>
      </c>
      <c r="C29" s="67">
        <v>27.208169999999999</v>
      </c>
      <c r="D29" s="29">
        <v>0</v>
      </c>
      <c r="E29" s="29">
        <v>0</v>
      </c>
      <c r="F29" s="29">
        <v>2946.37</v>
      </c>
      <c r="G29" s="29">
        <v>13069.9</v>
      </c>
      <c r="H29" s="29">
        <v>14418.97</v>
      </c>
      <c r="I29" s="29">
        <v>11362.29</v>
      </c>
      <c r="J29" s="29">
        <f>SUM(D29:G29)*J5</f>
        <v>1201.2202500000001</v>
      </c>
      <c r="K29" s="39"/>
    </row>
    <row r="30" spans="1:11" s="6" customFormat="1" ht="13.15" x14ac:dyDescent="0.4">
      <c r="A30" s="36">
        <v>10</v>
      </c>
      <c r="B30" s="67">
        <v>2866.1237399999991</v>
      </c>
      <c r="C30" s="67">
        <v>27.208169999999999</v>
      </c>
      <c r="D30" s="29">
        <v>0</v>
      </c>
      <c r="E30" s="29">
        <v>0</v>
      </c>
      <c r="F30" s="29">
        <v>2986.14</v>
      </c>
      <c r="G30" s="29">
        <v>13874.94</v>
      </c>
      <c r="H30" s="29">
        <v>14916.53</v>
      </c>
      <c r="I30" s="29">
        <v>11362.29</v>
      </c>
      <c r="J30" s="29">
        <f>SUM(D30:G30)*J5</f>
        <v>1264.5810000000001</v>
      </c>
      <c r="K30" s="39"/>
    </row>
    <row r="31" spans="1:11" s="6" customFormat="1" ht="13.15" x14ac:dyDescent="0.4">
      <c r="A31" s="36">
        <v>11</v>
      </c>
      <c r="B31" s="67">
        <v>1756.1635599999997</v>
      </c>
      <c r="C31" s="67">
        <v>20.758299999999998</v>
      </c>
      <c r="D31" s="29">
        <v>0</v>
      </c>
      <c r="E31" s="29">
        <v>0</v>
      </c>
      <c r="F31" s="29">
        <v>2309.0100000000002</v>
      </c>
      <c r="G31" s="29">
        <v>8879.89</v>
      </c>
      <c r="H31" s="29">
        <v>9725.74</v>
      </c>
      <c r="I31" s="29">
        <v>0</v>
      </c>
      <c r="J31" s="29">
        <f>SUM(D31:G31)*J5</f>
        <v>839.1674999999999</v>
      </c>
      <c r="K31" s="39"/>
    </row>
    <row r="32" spans="1:11" s="6" customFormat="1" ht="13.15" x14ac:dyDescent="0.4">
      <c r="A32" s="36">
        <v>12</v>
      </c>
      <c r="B32" s="67">
        <v>1756.1635599999997</v>
      </c>
      <c r="C32" s="67">
        <v>20.758299999999998</v>
      </c>
      <c r="D32" s="29">
        <v>0</v>
      </c>
      <c r="E32" s="29">
        <v>0</v>
      </c>
      <c r="F32" s="29">
        <v>2340.19</v>
      </c>
      <c r="G32" s="29">
        <v>9092.74</v>
      </c>
      <c r="H32" s="29">
        <v>10242.83</v>
      </c>
      <c r="I32" s="29">
        <v>0</v>
      </c>
      <c r="J32" s="29">
        <f>SUM(D32:G32)*J5</f>
        <v>857.46974999999998</v>
      </c>
      <c r="K32" s="39"/>
    </row>
    <row r="33" spans="1:11" s="6" customFormat="1" ht="13.15" x14ac:dyDescent="0.4">
      <c r="A33" s="36">
        <v>13</v>
      </c>
      <c r="B33" s="67">
        <v>1756.1635599999997</v>
      </c>
      <c r="C33" s="67">
        <v>20.758299999999998</v>
      </c>
      <c r="D33" s="29">
        <v>0</v>
      </c>
      <c r="E33" s="29">
        <v>0</v>
      </c>
      <c r="F33" s="29">
        <v>2371.7800000000002</v>
      </c>
      <c r="G33" s="29">
        <v>9590.9599999999991</v>
      </c>
      <c r="H33" s="29">
        <v>10562.61</v>
      </c>
      <c r="I33" s="29">
        <v>0</v>
      </c>
      <c r="J33" s="29">
        <f>SUM(D33:G33)*J5</f>
        <v>897.20549999999992</v>
      </c>
      <c r="K33" s="39"/>
    </row>
    <row r="34" spans="1:11" s="6" customFormat="1" ht="13.15" x14ac:dyDescent="0.4">
      <c r="A34" s="36">
        <v>14</v>
      </c>
      <c r="B34" s="67">
        <v>1756.1635599999997</v>
      </c>
      <c r="C34" s="67">
        <v>20.758299999999998</v>
      </c>
      <c r="D34" s="29">
        <v>0</v>
      </c>
      <c r="E34" s="29">
        <v>0</v>
      </c>
      <c r="F34" s="29">
        <v>2403.81</v>
      </c>
      <c r="G34" s="29">
        <v>10086.57</v>
      </c>
      <c r="H34" s="29">
        <v>10800.7</v>
      </c>
      <c r="I34" s="29">
        <v>0</v>
      </c>
      <c r="J34" s="29">
        <f>SUM(D34:G34)*J5</f>
        <v>936.77849999999989</v>
      </c>
      <c r="K34" s="39"/>
    </row>
    <row r="35" spans="1:11" s="6" customFormat="1" ht="13.15" x14ac:dyDescent="0.4">
      <c r="A35" s="36">
        <v>15</v>
      </c>
      <c r="B35" s="67">
        <v>1756.1635599999997</v>
      </c>
      <c r="C35" s="67">
        <v>20.758299999999998</v>
      </c>
      <c r="D35" s="29">
        <v>0</v>
      </c>
      <c r="E35" s="29">
        <v>0</v>
      </c>
      <c r="F35" s="29">
        <v>2436.25</v>
      </c>
      <c r="G35" s="29">
        <v>10455.68</v>
      </c>
      <c r="H35" s="29">
        <v>11324.53</v>
      </c>
      <c r="I35" s="29">
        <v>0</v>
      </c>
      <c r="J35" s="29">
        <f>SUM(D35:G35)*J5</f>
        <v>966.89474999999993</v>
      </c>
      <c r="K35" s="39"/>
    </row>
    <row r="36" spans="1:11" s="6" customFormat="1" ht="13.15" x14ac:dyDescent="0.4">
      <c r="A36" s="36">
        <v>16</v>
      </c>
      <c r="B36" s="67">
        <v>1756.1635599999997</v>
      </c>
      <c r="C36" s="67">
        <v>20.758299999999998</v>
      </c>
      <c r="D36" s="29">
        <v>0</v>
      </c>
      <c r="E36" s="29">
        <v>0</v>
      </c>
      <c r="F36" s="29">
        <v>2469.14</v>
      </c>
      <c r="G36" s="29">
        <v>11132.42</v>
      </c>
      <c r="H36" s="29">
        <v>11846.16</v>
      </c>
      <c r="I36" s="29">
        <v>0</v>
      </c>
      <c r="J36" s="29">
        <f>SUM(D36:G36)*J5</f>
        <v>1020.117</v>
      </c>
      <c r="K36" s="39"/>
    </row>
    <row r="37" spans="1:11" s="6" customFormat="1" ht="13.15" x14ac:dyDescent="0.4">
      <c r="A37" s="36">
        <v>17</v>
      </c>
      <c r="B37" s="67">
        <v>1756.1635599999997</v>
      </c>
      <c r="C37" s="67">
        <v>20.758299999999998</v>
      </c>
      <c r="D37" s="29">
        <v>0</v>
      </c>
      <c r="E37" s="29">
        <v>0</v>
      </c>
      <c r="F37" s="29">
        <v>2502.4699999999998</v>
      </c>
      <c r="G37" s="29">
        <v>11569.29</v>
      </c>
      <c r="H37" s="29">
        <v>12241.66</v>
      </c>
      <c r="I37" s="29">
        <v>0</v>
      </c>
      <c r="J37" s="29">
        <f>SUM(D37:G37)*J5</f>
        <v>1055.3820000000001</v>
      </c>
      <c r="K37" s="39"/>
    </row>
    <row r="38" spans="1:11" s="6" customFormat="1" ht="13.15" x14ac:dyDescent="0.4">
      <c r="A38" s="36">
        <v>18</v>
      </c>
      <c r="B38" s="67">
        <v>1756.1635599999997</v>
      </c>
      <c r="C38" s="67">
        <v>20.758299999999998</v>
      </c>
      <c r="D38" s="29">
        <v>0</v>
      </c>
      <c r="E38" s="29">
        <v>0</v>
      </c>
      <c r="F38" s="29">
        <v>2536.2600000000002</v>
      </c>
      <c r="G38" s="29">
        <v>11829.6</v>
      </c>
      <c r="H38" s="29">
        <v>12945.19</v>
      </c>
      <c r="I38" s="29">
        <v>0</v>
      </c>
      <c r="J38" s="29">
        <f>SUM(D38:G38)*J5</f>
        <v>1077.4395</v>
      </c>
      <c r="K38" s="39"/>
    </row>
    <row r="39" spans="1:11" s="6" customFormat="1" ht="13.15" x14ac:dyDescent="0.4">
      <c r="A39" s="36">
        <v>19</v>
      </c>
      <c r="B39" s="67">
        <v>1756.1635599999997</v>
      </c>
      <c r="C39" s="67">
        <v>20.758299999999998</v>
      </c>
      <c r="D39" s="29">
        <v>0</v>
      </c>
      <c r="E39" s="29">
        <v>0</v>
      </c>
      <c r="F39" s="29">
        <v>2570.5</v>
      </c>
      <c r="G39" s="29">
        <v>12095.77</v>
      </c>
      <c r="H39" s="29">
        <v>13409.24</v>
      </c>
      <c r="I39" s="29">
        <v>0</v>
      </c>
      <c r="J39" s="29">
        <f>SUM(D39:G39)*J5</f>
        <v>1099.9702500000001</v>
      </c>
      <c r="K39" s="39"/>
    </row>
    <row r="40" spans="1:11" s="6" customFormat="1" ht="13.15" x14ac:dyDescent="0.4">
      <c r="A40" s="36">
        <v>20</v>
      </c>
      <c r="B40" s="67">
        <v>1756.1635599999997</v>
      </c>
      <c r="C40" s="67">
        <v>20.758299999999998</v>
      </c>
      <c r="D40" s="29">
        <v>0</v>
      </c>
      <c r="E40" s="29">
        <v>0</v>
      </c>
      <c r="F40" s="29">
        <v>2605.19</v>
      </c>
      <c r="G40" s="29">
        <v>12367.92</v>
      </c>
      <c r="H40" s="29">
        <v>13697.15</v>
      </c>
      <c r="I40" s="29">
        <v>0</v>
      </c>
      <c r="J40" s="29">
        <f>SUM(D40:G40)*J5</f>
        <v>1122.98325</v>
      </c>
      <c r="K40" s="39"/>
    </row>
    <row r="41" spans="1:11" s="6" customFormat="1" ht="13.15" x14ac:dyDescent="0.4">
      <c r="A41" s="36">
        <v>21</v>
      </c>
      <c r="B41" s="67">
        <v>1756.1635599999997</v>
      </c>
      <c r="C41" s="67">
        <v>20.758299999999998</v>
      </c>
      <c r="D41" s="29">
        <v>0</v>
      </c>
      <c r="E41" s="29">
        <v>0</v>
      </c>
      <c r="F41" s="29">
        <v>2640.37</v>
      </c>
      <c r="G41" s="29">
        <v>12646.2</v>
      </c>
      <c r="H41" s="29">
        <v>13991.34</v>
      </c>
      <c r="I41" s="29">
        <v>0</v>
      </c>
      <c r="J41" s="29">
        <f>SUM(D41:G41)*J5</f>
        <v>1146.4927499999999</v>
      </c>
      <c r="K41" s="39"/>
    </row>
    <row r="42" spans="1:11" s="6" customFormat="1" ht="13.15" x14ac:dyDescent="0.4">
      <c r="A42" s="36">
        <v>22</v>
      </c>
      <c r="B42" s="67">
        <v>1756.1635599999997</v>
      </c>
      <c r="C42" s="67">
        <v>20.758299999999998</v>
      </c>
      <c r="D42" s="29">
        <v>0</v>
      </c>
      <c r="E42" s="29">
        <v>0</v>
      </c>
      <c r="F42" s="29">
        <v>2676.01</v>
      </c>
      <c r="G42" s="29">
        <v>12930.74</v>
      </c>
      <c r="H42" s="29">
        <v>14291.92</v>
      </c>
      <c r="I42" s="29">
        <v>0</v>
      </c>
      <c r="J42" s="29">
        <f>SUM(D42:G42)*J5</f>
        <v>1170.5062499999999</v>
      </c>
      <c r="K42" s="39"/>
    </row>
    <row r="43" spans="1:11" s="6" customFormat="1" ht="13.15" x14ac:dyDescent="0.4">
      <c r="A43" s="36">
        <v>23</v>
      </c>
      <c r="B43" s="67">
        <v>1756.1635599999997</v>
      </c>
      <c r="C43" s="67">
        <v>20.758299999999998</v>
      </c>
      <c r="D43" s="29">
        <v>0</v>
      </c>
      <c r="E43" s="29">
        <v>0</v>
      </c>
      <c r="F43" s="29">
        <v>2712.14</v>
      </c>
      <c r="G43" s="29">
        <v>13221.67</v>
      </c>
      <c r="H43" s="29">
        <v>14599.06</v>
      </c>
      <c r="I43" s="29">
        <v>0</v>
      </c>
      <c r="J43" s="29">
        <f>SUM(D43:G43)*J5</f>
        <v>1195.03575</v>
      </c>
      <c r="K43" s="39"/>
    </row>
    <row r="44" spans="1:11" s="6" customFormat="1" ht="13.15" x14ac:dyDescent="0.4">
      <c r="A44" s="36">
        <v>24</v>
      </c>
      <c r="B44" s="67">
        <v>1756.1635599999997</v>
      </c>
      <c r="C44" s="67">
        <v>20.758299999999998</v>
      </c>
      <c r="D44" s="29">
        <v>0</v>
      </c>
      <c r="E44" s="29">
        <v>0</v>
      </c>
      <c r="F44" s="29">
        <v>2748.75</v>
      </c>
      <c r="G44" s="29">
        <v>13519.16</v>
      </c>
      <c r="H44" s="29">
        <v>14912.89</v>
      </c>
      <c r="I44" s="29">
        <v>0</v>
      </c>
      <c r="J44" s="29">
        <f>SUM(D44:G44)*J5</f>
        <v>1220.0932499999999</v>
      </c>
      <c r="K44" s="39"/>
    </row>
    <row r="45" spans="1:11" s="6" customFormat="1" ht="13.15" x14ac:dyDescent="0.4">
      <c r="A45" s="36">
        <v>25</v>
      </c>
      <c r="B45" s="67">
        <v>1756.1635599999997</v>
      </c>
      <c r="C45" s="67">
        <v>20.758299999999998</v>
      </c>
      <c r="D45" s="29">
        <v>0</v>
      </c>
      <c r="E45" s="29">
        <v>0</v>
      </c>
      <c r="F45" s="29">
        <v>2785.86</v>
      </c>
      <c r="G45" s="29">
        <v>13823.35</v>
      </c>
      <c r="H45" s="29">
        <v>15233.56</v>
      </c>
      <c r="I45" s="29">
        <v>0</v>
      </c>
      <c r="J45" s="29">
        <f>SUM(D45:G45)*J5</f>
        <v>1245.69075</v>
      </c>
      <c r="K45" s="39"/>
    </row>
    <row r="46" spans="1:11" s="6" customFormat="1" ht="13.15" x14ac:dyDescent="0.4">
      <c r="A46" s="36">
        <v>26</v>
      </c>
      <c r="B46" s="67">
        <v>0</v>
      </c>
      <c r="C46" s="67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f>SUM(D46:G46)*J5</f>
        <v>0</v>
      </c>
      <c r="K46" s="39"/>
    </row>
    <row r="47" spans="1:11" s="6" customFormat="1" ht="13.15" x14ac:dyDescent="0.4">
      <c r="A47" s="36">
        <v>27</v>
      </c>
      <c r="B47" s="67">
        <v>0</v>
      </c>
      <c r="C47" s="67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f>SUM(D47:G47)*J5</f>
        <v>0</v>
      </c>
      <c r="K47" s="39"/>
    </row>
    <row r="48" spans="1:11" s="6" customFormat="1" ht="13.15" x14ac:dyDescent="0.4">
      <c r="A48" s="36">
        <v>28</v>
      </c>
      <c r="B48" s="67">
        <v>0</v>
      </c>
      <c r="C48" s="67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f>SUM(D48:G48)*J5</f>
        <v>0</v>
      </c>
      <c r="K48" s="39"/>
    </row>
    <row r="49" spans="1:11" s="6" customFormat="1" ht="13.15" x14ac:dyDescent="0.4">
      <c r="A49" s="36">
        <v>29</v>
      </c>
      <c r="B49" s="67">
        <v>0</v>
      </c>
      <c r="C49" s="67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f>SUM(D49:G49)*J5</f>
        <v>0</v>
      </c>
      <c r="K49" s="39"/>
    </row>
    <row r="50" spans="1:11" s="6" customFormat="1" ht="13.15" x14ac:dyDescent="0.4">
      <c r="A50" s="40">
        <v>30</v>
      </c>
      <c r="B50" s="68">
        <v>0</v>
      </c>
      <c r="C50" s="68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f>SUM(D50:G50)*J5</f>
        <v>0</v>
      </c>
      <c r="K50" s="39"/>
    </row>
    <row r="51" spans="1:11" s="6" customFormat="1" ht="13.15" x14ac:dyDescent="0.4">
      <c r="A51" s="38" t="s">
        <v>34</v>
      </c>
      <c r="B51" s="67">
        <f>B21+NPV(J3,B22:B50)</f>
        <v>29972.192805495262</v>
      </c>
      <c r="C51" s="67">
        <f>C21+NPV(J3,C22:C50)</f>
        <v>304.39058915501107</v>
      </c>
      <c r="D51" s="29">
        <f>D21+NPV(J3,D22:D50)</f>
        <v>0</v>
      </c>
      <c r="E51" s="29">
        <f>E21+NPV(J3,E22:E50)</f>
        <v>0</v>
      </c>
      <c r="F51" s="29">
        <f>F21+NPV(J3,F22:F50)</f>
        <v>33022.681006801096</v>
      </c>
      <c r="G51" s="29">
        <f>G21+NPV(J3,G22:G50)</f>
        <v>137999.90047892884</v>
      </c>
      <c r="H51" s="29">
        <f>H21+NPV(J3,H22:H50)</f>
        <v>153230.35591726768</v>
      </c>
      <c r="I51" s="29">
        <f>I21+NPV(J3,I22:I50)</f>
        <v>84982.594498928724</v>
      </c>
      <c r="J51" s="29">
        <f>J21+NPV(J3,J22:J50)</f>
        <v>12826.693611429744</v>
      </c>
      <c r="K51" s="39"/>
    </row>
    <row r="52" spans="1:11" s="6" customFormat="1" ht="13.15" x14ac:dyDescent="0.4">
      <c r="A52" s="38" t="s">
        <v>35</v>
      </c>
      <c r="B52" s="56">
        <f>B21+NPV(J4,B22:B50)</f>
        <v>44315.543456932806</v>
      </c>
      <c r="C52" s="56">
        <f>C21+NPV(J4,C22:C50)</f>
        <v>463.2235866888974</v>
      </c>
      <c r="D52" s="29">
        <f>D21+NPV(J4,D22:D50)</f>
        <v>0</v>
      </c>
      <c r="E52" s="29">
        <f>E21+NPV(J4,E22:E50)</f>
        <v>0</v>
      </c>
      <c r="F52" s="29">
        <f>F21+NPV(J4,F22:F50)</f>
        <v>51794.396354073004</v>
      </c>
      <c r="G52" s="29">
        <f>G21+NPV(J4,G22:G50)</f>
        <v>222387.5028347187</v>
      </c>
      <c r="H52" s="29">
        <f>H21+NPV(J4,H22:H50)</f>
        <v>246298.16338042129</v>
      </c>
      <c r="I52" s="29">
        <f>I21+NPV(J4,I22:I50)</f>
        <v>103224.99515673862</v>
      </c>
      <c r="J52" s="29">
        <f>J21+NPV(J4,J22:J50)</f>
        <v>20563.642439159372</v>
      </c>
      <c r="K52" s="39"/>
    </row>
    <row r="53" spans="1:11" s="6" customFormat="1" ht="13.15" x14ac:dyDescent="0.4"/>
    <row r="54" spans="1:11" s="6" customFormat="1" ht="13.15" x14ac:dyDescent="0.4"/>
    <row r="55" spans="1:11" s="6" customFormat="1" ht="13.15" x14ac:dyDescent="0.4"/>
    <row r="56" spans="1:11" s="6" customFormat="1" ht="13.15" x14ac:dyDescent="0.4"/>
    <row r="57" spans="1:11" s="6" customFormat="1" ht="13.15" x14ac:dyDescent="0.4"/>
    <row r="58" spans="1:11" s="6" customFormat="1" ht="13.15" x14ac:dyDescent="0.4">
      <c r="C58" s="20"/>
      <c r="D58" s="20"/>
      <c r="E58" s="20"/>
      <c r="F58" s="20"/>
      <c r="G58" s="20"/>
      <c r="H58" s="20"/>
      <c r="I58" s="20"/>
    </row>
    <row r="59" spans="1:11" s="6" customFormat="1" ht="13.15" x14ac:dyDescent="0.4">
      <c r="C59" s="20"/>
      <c r="D59" s="20"/>
      <c r="E59" s="20"/>
      <c r="F59" s="20"/>
      <c r="G59" s="20"/>
      <c r="H59" s="20"/>
      <c r="I59" s="20"/>
    </row>
    <row r="60" spans="1:11" s="6" customFormat="1" ht="13.15" x14ac:dyDescent="0.4"/>
    <row r="61" spans="1:11" s="6" customFormat="1" ht="13.15" x14ac:dyDescent="0.4"/>
    <row r="62" spans="1:11" s="6" customFormat="1" ht="13.15" x14ac:dyDescent="0.4"/>
    <row r="63" spans="1:11" s="6" customFormat="1" ht="13.15" x14ac:dyDescent="0.4"/>
    <row r="64" spans="1:11" s="6" customFormat="1" ht="13.15" x14ac:dyDescent="0.4"/>
    <row r="65" s="6" customFormat="1" ht="13.15" x14ac:dyDescent="0.4"/>
    <row r="66" s="6" customFormat="1" ht="13.15" x14ac:dyDescent="0.4"/>
    <row r="67" s="6" customFormat="1" ht="13.15" x14ac:dyDescent="0.4"/>
    <row r="68" s="6" customFormat="1" ht="13.15" x14ac:dyDescent="0.4"/>
  </sheetData>
  <printOptions horizontalCentered="1"/>
  <pageMargins left="0.23622047244094491" right="0.23622047244094491" top="0.74803149606299213" bottom="0.74803149606299213" header="0.31496062992125984" footer="0.31496062992125984"/>
  <pageSetup scale="74" orientation="portrait" r:id="rId1"/>
  <headerFooter>
    <oddHeader>&amp;CMidAmerican Energy Company
Iowa Energy Efficiency&amp;R2021 Exhibit F
Detailed Cost Benefit Results
EEP-2018-0002</oddHeader>
    <oddFooter>&amp;L&amp;A&amp;CPage &amp;P of &amp;N&amp;R&amp;F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F377B-BFF0-4052-8AAC-74FE74FAD4BD}">
  <sheetPr codeName="Sheet28">
    <pageSetUpPr fitToPage="1"/>
  </sheetPr>
  <dimension ref="A2:T68"/>
  <sheetViews>
    <sheetView view="pageLayout" zoomScale="90" zoomScaleNormal="100" zoomScalePageLayoutView="90" workbookViewId="0">
      <selection activeCell="A2" sqref="A2"/>
    </sheetView>
  </sheetViews>
  <sheetFormatPr defaultColWidth="9.1328125" defaultRowHeight="14.25" x14ac:dyDescent="0.45"/>
  <cols>
    <col min="1" max="1" customWidth="true" style="21" width="10.265625" collapsed="false"/>
    <col min="2" max="2" customWidth="true" style="21" width="14.3984375" collapsed="false"/>
    <col min="3" max="3" customWidth="true" style="21" width="14.265625" collapsed="false"/>
    <col min="4" max="6" customWidth="true" style="21" width="14.73046875" collapsed="false"/>
    <col min="7" max="7" customWidth="true" style="21" width="16.59765625" collapsed="false"/>
    <col min="8" max="9" customWidth="true" style="21" width="12.265625" collapsed="false"/>
    <col min="10" max="10" customWidth="true" style="21" width="13.0" collapsed="false"/>
    <col min="11" max="11" bestFit="true" customWidth="true" style="21" width="12.3984375" collapsed="false"/>
    <col min="12" max="12" customWidth="true" style="21" width="12.73046875" collapsed="false"/>
    <col min="13" max="13" bestFit="true" customWidth="true" style="21" width="23.1328125" collapsed="false"/>
    <col min="14" max="14" bestFit="true" customWidth="true" style="21" width="13.265625" collapsed="false"/>
    <col min="15" max="16" bestFit="true" customWidth="true" style="21" width="13.0" collapsed="false"/>
    <col min="17" max="17" bestFit="true" customWidth="true" style="21" width="12.73046875" collapsed="false"/>
    <col min="18" max="18" bestFit="true" customWidth="true" style="21" width="13.3984375" collapsed="false"/>
    <col min="19" max="16384" style="21" width="9.1328125" collapsed="false"/>
  </cols>
  <sheetData>
    <row r="2" spans="1:20" s="2" customFormat="1" ht="18" x14ac:dyDescent="0.55000000000000004">
      <c r="A2" s="1" t="s">
        <v>50</v>
      </c>
      <c r="B2" s="31"/>
      <c r="C2" s="31"/>
      <c r="D2" s="31"/>
      <c r="E2" s="31"/>
      <c r="F2" s="31"/>
      <c r="G2" s="31"/>
      <c r="H2" s="31"/>
      <c r="I2" s="32"/>
      <c r="J2" s="33"/>
      <c r="K2" s="26"/>
    </row>
    <row r="3" spans="1:20" s="2" customFormat="1" ht="18" x14ac:dyDescent="0.55000000000000004">
      <c r="A3" s="1" t="s">
        <v>61</v>
      </c>
      <c r="B3" s="31"/>
      <c r="C3" s="31"/>
      <c r="D3" s="31"/>
      <c r="E3" s="31"/>
      <c r="F3" s="31"/>
      <c r="G3" s="31"/>
      <c r="H3" s="31"/>
      <c r="I3" s="34" t="s">
        <v>36</v>
      </c>
      <c r="J3" s="35">
        <v>7.1300000000000002E-2</v>
      </c>
      <c r="K3" s="26"/>
    </row>
    <row r="4" spans="1:20" s="6" customFormat="1" x14ac:dyDescent="0.45">
      <c r="A4" s="3"/>
      <c r="B4" s="36"/>
      <c r="C4" s="28"/>
      <c r="D4" s="36"/>
      <c r="E4" s="36"/>
      <c r="F4" s="36"/>
      <c r="G4" s="36"/>
      <c r="H4" s="36"/>
      <c r="I4" s="34" t="s">
        <v>37</v>
      </c>
      <c r="J4" s="35">
        <v>2.1999999999999999E-2</v>
      </c>
      <c r="K4" s="4"/>
      <c r="L4" s="4"/>
      <c r="O4" s="5"/>
      <c r="P4" s="5"/>
      <c r="Q4" s="5"/>
      <c r="R4" s="5"/>
    </row>
    <row r="5" spans="1:20" s="6" customFormat="1" x14ac:dyDescent="0.45">
      <c r="A5" s="3" t="s">
        <v>0</v>
      </c>
      <c r="B5" s="36"/>
      <c r="C5" s="29">
        <v>53847.70053736517</v>
      </c>
      <c r="D5" s="36"/>
      <c r="E5" s="36"/>
      <c r="F5" s="36"/>
      <c r="G5" s="36"/>
      <c r="H5" s="36"/>
      <c r="I5" s="34" t="s">
        <v>38</v>
      </c>
      <c r="J5" s="35">
        <v>7.4999999999999997E-2</v>
      </c>
      <c r="K5" s="4"/>
      <c r="L5" s="4"/>
      <c r="O5" s="5"/>
      <c r="P5" s="5"/>
      <c r="Q5" s="5"/>
      <c r="R5" s="5"/>
    </row>
    <row r="6" spans="1:20" s="6" customFormat="1" ht="13.15" x14ac:dyDescent="0.4">
      <c r="A6" s="3" t="s">
        <v>1</v>
      </c>
      <c r="B6" s="36"/>
      <c r="C6" s="29">
        <v>0</v>
      </c>
      <c r="D6" s="36"/>
      <c r="E6" s="36"/>
      <c r="F6" s="36"/>
      <c r="G6" s="36"/>
      <c r="H6" s="36"/>
      <c r="I6" s="37"/>
      <c r="J6" s="37"/>
      <c r="K6" s="4"/>
      <c r="L6" s="4"/>
      <c r="M6" s="4"/>
      <c r="N6" s="8"/>
      <c r="O6" s="8"/>
      <c r="P6" s="8"/>
      <c r="Q6" s="8"/>
      <c r="R6" s="8"/>
    </row>
    <row r="7" spans="1:20" s="6" customFormat="1" ht="13.15" x14ac:dyDescent="0.4">
      <c r="A7" s="3" t="s">
        <v>2</v>
      </c>
      <c r="B7" s="36"/>
      <c r="C7" s="29">
        <v>0</v>
      </c>
      <c r="D7" s="36"/>
      <c r="E7" s="36"/>
      <c r="F7" s="36"/>
      <c r="G7" s="36"/>
      <c r="H7" s="36"/>
      <c r="I7" s="37"/>
      <c r="J7" s="37"/>
      <c r="K7" s="4"/>
      <c r="L7" s="4"/>
      <c r="M7" s="4"/>
      <c r="N7" s="9"/>
      <c r="O7" s="9"/>
      <c r="P7" s="9"/>
      <c r="Q7" s="9"/>
      <c r="R7" s="9"/>
    </row>
    <row r="8" spans="1:20" s="6" customFormat="1" ht="13.15" x14ac:dyDescent="0.4">
      <c r="A8" s="3" t="s">
        <v>3</v>
      </c>
      <c r="B8" s="36"/>
      <c r="C8" s="29">
        <v>0</v>
      </c>
      <c r="D8" s="36"/>
      <c r="E8" s="36"/>
      <c r="F8" s="36"/>
      <c r="G8" s="36"/>
      <c r="H8" s="36"/>
      <c r="I8" s="37"/>
      <c r="J8" s="37"/>
      <c r="K8" s="4"/>
      <c r="L8" s="4"/>
      <c r="M8" s="4"/>
      <c r="N8" s="10"/>
      <c r="O8" s="10"/>
      <c r="P8" s="10"/>
      <c r="Q8" s="10"/>
      <c r="R8" s="10"/>
    </row>
    <row r="9" spans="1:20" s="6" customFormat="1" ht="13.15" x14ac:dyDescent="0.4">
      <c r="A9" s="3"/>
      <c r="B9" s="36"/>
      <c r="C9" s="38"/>
      <c r="D9" s="38" t="s">
        <v>4</v>
      </c>
      <c r="E9" s="38"/>
      <c r="F9" s="38" t="s">
        <v>5</v>
      </c>
      <c r="G9" s="38"/>
      <c r="H9" s="36"/>
      <c r="I9" s="36"/>
      <c r="J9" s="39"/>
    </row>
    <row r="10" spans="1:20" s="6" customFormat="1" ht="13.15" x14ac:dyDescent="0.4">
      <c r="A10" s="12" t="s">
        <v>6</v>
      </c>
      <c r="B10" s="40"/>
      <c r="C10" s="41" t="s">
        <v>7</v>
      </c>
      <c r="D10" s="41" t="s">
        <v>8</v>
      </c>
      <c r="E10" s="41" t="s">
        <v>9</v>
      </c>
      <c r="F10" s="41" t="s">
        <v>10</v>
      </c>
      <c r="G10" s="41" t="s">
        <v>11</v>
      </c>
      <c r="H10" s="36"/>
      <c r="I10" s="36"/>
      <c r="J10" s="39"/>
    </row>
    <row r="11" spans="1:20" s="6" customFormat="1" ht="13.15" x14ac:dyDescent="0.4">
      <c r="A11" s="3" t="s">
        <v>12</v>
      </c>
      <c r="B11" s="36"/>
      <c r="C11" s="28">
        <f>H51+I51+C7+C8</f>
        <v>0</v>
      </c>
      <c r="D11" s="28">
        <f>SUM(D51:G51)</f>
        <v>0</v>
      </c>
      <c r="E11" s="28">
        <f>SUM(D51:G51)</f>
        <v>0</v>
      </c>
      <c r="F11" s="28">
        <f>SUM(D51:G51)+I51+C8</f>
        <v>0</v>
      </c>
      <c r="G11" s="29">
        <f>SUM(D52:G52)+I52+J52</f>
        <v>0</v>
      </c>
      <c r="H11" s="43"/>
      <c r="I11" s="42"/>
      <c r="J11" s="39"/>
      <c r="O11" s="16"/>
      <c r="P11" s="16"/>
      <c r="Q11" s="16"/>
      <c r="R11" s="16"/>
      <c r="S11" s="16"/>
      <c r="T11" s="16"/>
    </row>
    <row r="12" spans="1:20" s="6" customFormat="1" ht="13.15" x14ac:dyDescent="0.4">
      <c r="A12" s="12" t="s">
        <v>13</v>
      </c>
      <c r="B12" s="40"/>
      <c r="C12" s="55">
        <f>C6</f>
        <v>0</v>
      </c>
      <c r="D12" s="55">
        <f>H51+C5+C7</f>
        <v>53847.70053736517</v>
      </c>
      <c r="E12" s="55">
        <f>C5+C7</f>
        <v>53847.70053736517</v>
      </c>
      <c r="F12" s="55">
        <f>C5+C6</f>
        <v>53847.70053736517</v>
      </c>
      <c r="G12" s="55">
        <f>C5+C6</f>
        <v>53847.70053736517</v>
      </c>
      <c r="H12" s="36"/>
      <c r="I12" s="42"/>
      <c r="J12" s="39"/>
      <c r="O12" s="16"/>
      <c r="P12" s="16"/>
      <c r="Q12" s="16"/>
      <c r="R12" s="16"/>
      <c r="S12" s="16"/>
      <c r="T12" s="16"/>
    </row>
    <row r="13" spans="1:20" s="6" customFormat="1" ht="13.15" x14ac:dyDescent="0.4">
      <c r="A13" s="3" t="s">
        <v>14</v>
      </c>
      <c r="B13" s="36"/>
      <c r="C13" s="28">
        <f>C11-C12</f>
        <v>0</v>
      </c>
      <c r="D13" s="28">
        <f>D11-D12</f>
        <v>-53847.70053736517</v>
      </c>
      <c r="E13" s="28">
        <f>E11-E12</f>
        <v>-53847.70053736517</v>
      </c>
      <c r="F13" s="28">
        <f>F11-F12</f>
        <v>-53847.70053736517</v>
      </c>
      <c r="G13" s="28">
        <f>G11-G12</f>
        <v>-53847.70053736517</v>
      </c>
      <c r="H13" s="36"/>
      <c r="I13" s="44"/>
      <c r="J13" s="39"/>
      <c r="O13" s="16"/>
      <c r="P13" s="16"/>
      <c r="Q13" s="16"/>
      <c r="R13" s="16"/>
      <c r="S13" s="16"/>
      <c r="T13" s="16"/>
    </row>
    <row r="14" spans="1:20" s="6" customFormat="1" ht="13.15" x14ac:dyDescent="0.4">
      <c r="A14" s="3" t="s">
        <v>15</v>
      </c>
      <c r="B14" s="36"/>
      <c r="C14" s="45">
        <f>IFERROR(C11/C12,0)</f>
        <v>0</v>
      </c>
      <c r="D14" s="45">
        <f t="shared" ref="D14:G14" si="0">IFERROR(D11/D12,0)</f>
        <v>0</v>
      </c>
      <c r="E14" s="45">
        <f t="shared" si="0"/>
        <v>0</v>
      </c>
      <c r="F14" s="45">
        <f t="shared" si="0"/>
        <v>0</v>
      </c>
      <c r="G14" s="45">
        <f t="shared" si="0"/>
        <v>0</v>
      </c>
      <c r="H14" s="36"/>
      <c r="I14" s="36"/>
      <c r="J14" s="39"/>
      <c r="O14" s="16"/>
      <c r="P14" s="16"/>
      <c r="Q14" s="16"/>
      <c r="R14" s="16"/>
      <c r="S14" s="16"/>
      <c r="T14" s="16"/>
    </row>
    <row r="15" spans="1:20" s="6" customFormat="1" ht="13.15" x14ac:dyDescent="0.4">
      <c r="A15" s="3" t="s">
        <v>48</v>
      </c>
      <c r="B15" s="36"/>
      <c r="C15" s="54" t="str">
        <f>IFERROR(C12/B51,"")</f>
        <v/>
      </c>
      <c r="D15" s="54" t="str">
        <f>IFERROR(D12/B51,"")</f>
        <v/>
      </c>
      <c r="E15" s="54" t="str">
        <f>IFERROR(E12/B51,"")</f>
        <v/>
      </c>
      <c r="F15" s="54" t="str">
        <f>IFERROR(F12/B51,"")</f>
        <v/>
      </c>
      <c r="G15" s="54" t="str">
        <f>IFERROR(G12/B52,"")</f>
        <v/>
      </c>
      <c r="H15" s="36"/>
      <c r="I15" s="36"/>
      <c r="J15" s="39"/>
      <c r="O15" s="16"/>
      <c r="P15" s="16"/>
      <c r="Q15" s="16"/>
      <c r="R15" s="16"/>
      <c r="S15" s="16"/>
      <c r="T15" s="16"/>
    </row>
    <row r="16" spans="1:20" s="6" customFormat="1" ht="13.15" x14ac:dyDescent="0.4">
      <c r="A16" s="3"/>
      <c r="B16" s="36"/>
      <c r="C16" s="36"/>
      <c r="D16" s="36"/>
      <c r="E16" s="36"/>
      <c r="F16" s="36"/>
      <c r="G16" s="36"/>
      <c r="H16" s="36"/>
      <c r="I16" s="36"/>
      <c r="J16" s="39"/>
    </row>
    <row r="17" spans="1:11" s="6" customFormat="1" ht="13.15" x14ac:dyDescent="0.4">
      <c r="A17" s="11"/>
      <c r="B17" s="38"/>
      <c r="C17" s="38"/>
      <c r="D17" s="38" t="s">
        <v>17</v>
      </c>
      <c r="E17" s="38" t="s">
        <v>17</v>
      </c>
      <c r="F17" s="38" t="s">
        <v>17</v>
      </c>
      <c r="G17" s="38"/>
      <c r="H17" s="38"/>
      <c r="I17" s="38"/>
      <c r="J17" s="38"/>
    </row>
    <row r="18" spans="1:11" s="6" customFormat="1" ht="13.15" x14ac:dyDescent="0.4">
      <c r="A18" s="11"/>
      <c r="B18" s="38"/>
      <c r="C18" s="38"/>
      <c r="D18" s="38" t="s">
        <v>46</v>
      </c>
      <c r="E18" s="38" t="s">
        <v>20</v>
      </c>
      <c r="F18" s="38" t="s">
        <v>21</v>
      </c>
      <c r="G18" s="38" t="s">
        <v>17</v>
      </c>
      <c r="H18" s="38"/>
      <c r="I18" s="38"/>
      <c r="J18" s="38"/>
    </row>
    <row r="19" spans="1:11" s="6" customFormat="1" ht="13.15" x14ac:dyDescent="0.4">
      <c r="A19" s="11"/>
      <c r="B19" s="38" t="s">
        <v>22</v>
      </c>
      <c r="C19" s="38" t="s">
        <v>23</v>
      </c>
      <c r="D19" s="38" t="s">
        <v>24</v>
      </c>
      <c r="E19" s="38" t="s">
        <v>24</v>
      </c>
      <c r="F19" s="38" t="s">
        <v>24</v>
      </c>
      <c r="G19" s="38" t="s">
        <v>22</v>
      </c>
      <c r="H19" s="38" t="s">
        <v>25</v>
      </c>
      <c r="I19" s="38" t="s">
        <v>26</v>
      </c>
      <c r="J19" s="38"/>
    </row>
    <row r="20" spans="1:11" s="6" customFormat="1" ht="13.15" x14ac:dyDescent="0.4">
      <c r="A20" s="13" t="s">
        <v>27</v>
      </c>
      <c r="B20" s="41" t="s">
        <v>47</v>
      </c>
      <c r="C20" s="41" t="s">
        <v>47</v>
      </c>
      <c r="D20" s="41" t="s">
        <v>30</v>
      </c>
      <c r="E20" s="41" t="s">
        <v>30</v>
      </c>
      <c r="F20" s="41" t="s">
        <v>30</v>
      </c>
      <c r="G20" s="41" t="s">
        <v>30</v>
      </c>
      <c r="H20" s="41" t="s">
        <v>31</v>
      </c>
      <c r="I20" s="41" t="s">
        <v>32</v>
      </c>
      <c r="J20" s="41" t="s">
        <v>33</v>
      </c>
    </row>
    <row r="21" spans="1:11" s="6" customFormat="1" ht="13.15" x14ac:dyDescent="0.4">
      <c r="A21" s="3">
        <v>1</v>
      </c>
      <c r="B21" s="67">
        <v>0</v>
      </c>
      <c r="C21" s="67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f>SUM(D21:G21)*J5</f>
        <v>0</v>
      </c>
    </row>
    <row r="22" spans="1:11" s="6" customFormat="1" ht="13.15" x14ac:dyDescent="0.4">
      <c r="A22" s="3">
        <v>2</v>
      </c>
      <c r="B22" s="67">
        <v>0</v>
      </c>
      <c r="C22" s="67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f>SUM(D22:G22)*J5</f>
        <v>0</v>
      </c>
    </row>
    <row r="23" spans="1:11" s="6" customFormat="1" ht="13.15" x14ac:dyDescent="0.4">
      <c r="A23" s="3">
        <v>3</v>
      </c>
      <c r="B23" s="67">
        <v>0</v>
      </c>
      <c r="C23" s="67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f>SUM(D23:G23)*J5</f>
        <v>0</v>
      </c>
    </row>
    <row r="24" spans="1:11" s="6" customFormat="1" ht="13.15" x14ac:dyDescent="0.4">
      <c r="A24" s="36">
        <v>4</v>
      </c>
      <c r="B24" s="67">
        <v>0</v>
      </c>
      <c r="C24" s="67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f>SUM(D24:G24)*J5</f>
        <v>0</v>
      </c>
      <c r="K24" s="39"/>
    </row>
    <row r="25" spans="1:11" s="6" customFormat="1" ht="13.15" x14ac:dyDescent="0.4">
      <c r="A25" s="36">
        <v>5</v>
      </c>
      <c r="B25" s="67">
        <v>0</v>
      </c>
      <c r="C25" s="67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f>SUM(D25:G25)*J5</f>
        <v>0</v>
      </c>
      <c r="K25" s="39"/>
    </row>
    <row r="26" spans="1:11" s="6" customFormat="1" ht="13.15" x14ac:dyDescent="0.4">
      <c r="A26" s="36">
        <v>6</v>
      </c>
      <c r="B26" s="67">
        <v>0</v>
      </c>
      <c r="C26" s="67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f>SUM(D26:G26)*J5</f>
        <v>0</v>
      </c>
      <c r="K26" s="39"/>
    </row>
    <row r="27" spans="1:11" s="6" customFormat="1" ht="13.15" x14ac:dyDescent="0.4">
      <c r="A27" s="36">
        <v>7</v>
      </c>
      <c r="B27" s="67">
        <v>0</v>
      </c>
      <c r="C27" s="67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f>SUM(D27:G27)*J5</f>
        <v>0</v>
      </c>
      <c r="K27" s="39"/>
    </row>
    <row r="28" spans="1:11" s="6" customFormat="1" ht="13.15" x14ac:dyDescent="0.4">
      <c r="A28" s="36">
        <v>8</v>
      </c>
      <c r="B28" s="67">
        <v>0</v>
      </c>
      <c r="C28" s="67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f>SUM(D28:G28)*J5</f>
        <v>0</v>
      </c>
      <c r="K28" s="39"/>
    </row>
    <row r="29" spans="1:11" s="6" customFormat="1" ht="13.15" x14ac:dyDescent="0.4">
      <c r="A29" s="36">
        <v>9</v>
      </c>
      <c r="B29" s="67">
        <v>0</v>
      </c>
      <c r="C29" s="67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f>SUM(D29:G29)*J5</f>
        <v>0</v>
      </c>
      <c r="K29" s="39"/>
    </row>
    <row r="30" spans="1:11" s="6" customFormat="1" ht="13.15" x14ac:dyDescent="0.4">
      <c r="A30" s="36">
        <v>10</v>
      </c>
      <c r="B30" s="67">
        <v>0</v>
      </c>
      <c r="C30" s="67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f>SUM(D30:G30)*J5</f>
        <v>0</v>
      </c>
      <c r="K30" s="39"/>
    </row>
    <row r="31" spans="1:11" s="6" customFormat="1" ht="13.15" x14ac:dyDescent="0.4">
      <c r="A31" s="36">
        <v>11</v>
      </c>
      <c r="B31" s="67">
        <v>0</v>
      </c>
      <c r="C31" s="67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f>SUM(D31:G31)*J5</f>
        <v>0</v>
      </c>
      <c r="K31" s="39"/>
    </row>
    <row r="32" spans="1:11" s="6" customFormat="1" ht="13.15" x14ac:dyDescent="0.4">
      <c r="A32" s="36">
        <v>12</v>
      </c>
      <c r="B32" s="67">
        <v>0</v>
      </c>
      <c r="C32" s="67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f>SUM(D32:G32)*J5</f>
        <v>0</v>
      </c>
      <c r="K32" s="39"/>
    </row>
    <row r="33" spans="1:11" s="6" customFormat="1" ht="13.15" x14ac:dyDescent="0.4">
      <c r="A33" s="36">
        <v>13</v>
      </c>
      <c r="B33" s="67">
        <v>0</v>
      </c>
      <c r="C33" s="67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f>SUM(D33:G33)*J5</f>
        <v>0</v>
      </c>
      <c r="K33" s="39"/>
    </row>
    <row r="34" spans="1:11" s="6" customFormat="1" ht="13.15" x14ac:dyDescent="0.4">
      <c r="A34" s="36">
        <v>14</v>
      </c>
      <c r="B34" s="67">
        <v>0</v>
      </c>
      <c r="C34" s="67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f>SUM(D34:G34)*J5</f>
        <v>0</v>
      </c>
      <c r="K34" s="39"/>
    </row>
    <row r="35" spans="1:11" s="6" customFormat="1" ht="13.15" x14ac:dyDescent="0.4">
      <c r="A35" s="36">
        <v>15</v>
      </c>
      <c r="B35" s="67">
        <v>0</v>
      </c>
      <c r="C35" s="67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f>SUM(D35:G35)*J5</f>
        <v>0</v>
      </c>
      <c r="K35" s="39"/>
    </row>
    <row r="36" spans="1:11" s="6" customFormat="1" ht="13.15" x14ac:dyDescent="0.4">
      <c r="A36" s="36">
        <v>16</v>
      </c>
      <c r="B36" s="67">
        <v>0</v>
      </c>
      <c r="C36" s="67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f>SUM(D36:G36)*J5</f>
        <v>0</v>
      </c>
      <c r="K36" s="39"/>
    </row>
    <row r="37" spans="1:11" s="6" customFormat="1" ht="13.15" x14ac:dyDescent="0.4">
      <c r="A37" s="36">
        <v>17</v>
      </c>
      <c r="B37" s="67">
        <v>0</v>
      </c>
      <c r="C37" s="67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f>SUM(D37:G37)*J5</f>
        <v>0</v>
      </c>
      <c r="K37" s="39"/>
    </row>
    <row r="38" spans="1:11" s="6" customFormat="1" ht="13.15" x14ac:dyDescent="0.4">
      <c r="A38" s="36">
        <v>18</v>
      </c>
      <c r="B38" s="67">
        <v>0</v>
      </c>
      <c r="C38" s="67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f>SUM(D38:G38)*J5</f>
        <v>0</v>
      </c>
      <c r="K38" s="39"/>
    </row>
    <row r="39" spans="1:11" s="6" customFormat="1" ht="13.15" x14ac:dyDescent="0.4">
      <c r="A39" s="36">
        <v>19</v>
      </c>
      <c r="B39" s="67">
        <v>0</v>
      </c>
      <c r="C39" s="67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f>SUM(D39:G39)*J5</f>
        <v>0</v>
      </c>
      <c r="K39" s="39"/>
    </row>
    <row r="40" spans="1:11" s="6" customFormat="1" ht="13.15" x14ac:dyDescent="0.4">
      <c r="A40" s="36">
        <v>20</v>
      </c>
      <c r="B40" s="67">
        <v>0</v>
      </c>
      <c r="C40" s="67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f>SUM(D40:G40)*J5</f>
        <v>0</v>
      </c>
      <c r="K40" s="39"/>
    </row>
    <row r="41" spans="1:11" s="6" customFormat="1" ht="13.15" x14ac:dyDescent="0.4">
      <c r="A41" s="36">
        <v>21</v>
      </c>
      <c r="B41" s="67">
        <v>0</v>
      </c>
      <c r="C41" s="67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f>SUM(D41:G41)*J5</f>
        <v>0</v>
      </c>
      <c r="K41" s="39"/>
    </row>
    <row r="42" spans="1:11" s="6" customFormat="1" ht="13.15" x14ac:dyDescent="0.4">
      <c r="A42" s="36">
        <v>22</v>
      </c>
      <c r="B42" s="67">
        <v>0</v>
      </c>
      <c r="C42" s="67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f>SUM(D42:G42)*J5</f>
        <v>0</v>
      </c>
      <c r="K42" s="39"/>
    </row>
    <row r="43" spans="1:11" s="6" customFormat="1" ht="13.15" x14ac:dyDescent="0.4">
      <c r="A43" s="36">
        <v>23</v>
      </c>
      <c r="B43" s="67">
        <v>0</v>
      </c>
      <c r="C43" s="67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f>SUM(D43:G43)*J5</f>
        <v>0</v>
      </c>
      <c r="K43" s="39"/>
    </row>
    <row r="44" spans="1:11" s="6" customFormat="1" ht="13.15" x14ac:dyDescent="0.4">
      <c r="A44" s="36">
        <v>24</v>
      </c>
      <c r="B44" s="67">
        <v>0</v>
      </c>
      <c r="C44" s="67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f>SUM(D44:G44)*J5</f>
        <v>0</v>
      </c>
      <c r="K44" s="39"/>
    </row>
    <row r="45" spans="1:11" s="6" customFormat="1" ht="13.15" x14ac:dyDescent="0.4">
      <c r="A45" s="36">
        <v>25</v>
      </c>
      <c r="B45" s="67">
        <v>0</v>
      </c>
      <c r="C45" s="67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f>SUM(D45:G45)*J5</f>
        <v>0</v>
      </c>
      <c r="K45" s="39"/>
    </row>
    <row r="46" spans="1:11" s="6" customFormat="1" ht="13.15" x14ac:dyDescent="0.4">
      <c r="A46" s="36">
        <v>26</v>
      </c>
      <c r="B46" s="67">
        <v>0</v>
      </c>
      <c r="C46" s="67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f>SUM(D46:G46)*J5</f>
        <v>0</v>
      </c>
      <c r="K46" s="39"/>
    </row>
    <row r="47" spans="1:11" s="6" customFormat="1" ht="13.15" x14ac:dyDescent="0.4">
      <c r="A47" s="36">
        <v>27</v>
      </c>
      <c r="B47" s="67">
        <v>0</v>
      </c>
      <c r="C47" s="67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f>SUM(D47:G47)*J5</f>
        <v>0</v>
      </c>
      <c r="K47" s="39"/>
    </row>
    <row r="48" spans="1:11" s="6" customFormat="1" ht="13.15" x14ac:dyDescent="0.4">
      <c r="A48" s="36">
        <v>28</v>
      </c>
      <c r="B48" s="67">
        <v>0</v>
      </c>
      <c r="C48" s="67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f>SUM(D48:G48)*J5</f>
        <v>0</v>
      </c>
      <c r="K48" s="39"/>
    </row>
    <row r="49" spans="1:11" s="6" customFormat="1" ht="13.15" x14ac:dyDescent="0.4">
      <c r="A49" s="36">
        <v>29</v>
      </c>
      <c r="B49" s="67">
        <v>0</v>
      </c>
      <c r="C49" s="67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f>SUM(D49:G49)*J5</f>
        <v>0</v>
      </c>
      <c r="K49" s="39"/>
    </row>
    <row r="50" spans="1:11" s="6" customFormat="1" ht="13.15" x14ac:dyDescent="0.4">
      <c r="A50" s="40">
        <v>30</v>
      </c>
      <c r="B50" s="68">
        <v>0</v>
      </c>
      <c r="C50" s="68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f>SUM(D50:G50)*J5</f>
        <v>0</v>
      </c>
      <c r="K50" s="39"/>
    </row>
    <row r="51" spans="1:11" s="6" customFormat="1" ht="13.15" x14ac:dyDescent="0.4">
      <c r="A51" s="38" t="s">
        <v>34</v>
      </c>
      <c r="B51" s="67">
        <f>B21+NPV(J3,B22:B50)</f>
        <v>0</v>
      </c>
      <c r="C51" s="67">
        <f>C21+NPV(J3,C22:C50)</f>
        <v>0</v>
      </c>
      <c r="D51" s="29">
        <f>D21+NPV(J3,D22:D50)</f>
        <v>0</v>
      </c>
      <c r="E51" s="29">
        <f>E21+NPV(J3,E22:E50)</f>
        <v>0</v>
      </c>
      <c r="F51" s="29">
        <f>F21+NPV(J3,F22:F50)</f>
        <v>0</v>
      </c>
      <c r="G51" s="29">
        <f>G21+NPV(J3,G22:G50)</f>
        <v>0</v>
      </c>
      <c r="H51" s="29">
        <f>H21+NPV(J3,H22:H50)</f>
        <v>0</v>
      </c>
      <c r="I51" s="29">
        <f>I21+NPV(J3,I22:I50)</f>
        <v>0</v>
      </c>
      <c r="J51" s="29">
        <f>J21+NPV(J3,J22:J50)</f>
        <v>0</v>
      </c>
      <c r="K51" s="39"/>
    </row>
    <row r="52" spans="1:11" s="6" customFormat="1" ht="13.15" x14ac:dyDescent="0.4">
      <c r="A52" s="38" t="s">
        <v>35</v>
      </c>
      <c r="B52" s="56">
        <f>B21+NPV(J4,B22:B50)</f>
        <v>0</v>
      </c>
      <c r="C52" s="56">
        <f>C21+NPV(J4,C22:C50)</f>
        <v>0</v>
      </c>
      <c r="D52" s="29">
        <f>D21+NPV(J4,D22:D50)</f>
        <v>0</v>
      </c>
      <c r="E52" s="29">
        <f>E21+NPV(J4,E22:E50)</f>
        <v>0</v>
      </c>
      <c r="F52" s="29">
        <f>F21+NPV(J4,F22:F50)</f>
        <v>0</v>
      </c>
      <c r="G52" s="29">
        <f>G21+NPV(J4,G22:G50)</f>
        <v>0</v>
      </c>
      <c r="H52" s="29">
        <f>H21+NPV(J4,H22:H50)</f>
        <v>0</v>
      </c>
      <c r="I52" s="29">
        <f>I21+NPV(J4,I22:I50)</f>
        <v>0</v>
      </c>
      <c r="J52" s="29">
        <f>J21+NPV(J4,J22:J50)</f>
        <v>0</v>
      </c>
      <c r="K52" s="39"/>
    </row>
    <row r="53" spans="1:11" s="6" customFormat="1" ht="13.15" x14ac:dyDescent="0.4"/>
    <row r="54" spans="1:11" s="6" customFormat="1" ht="13.15" x14ac:dyDescent="0.4"/>
    <row r="55" spans="1:11" s="6" customFormat="1" ht="13.15" x14ac:dyDescent="0.4"/>
    <row r="56" spans="1:11" s="6" customFormat="1" ht="13.15" x14ac:dyDescent="0.4"/>
    <row r="57" spans="1:11" s="6" customFormat="1" ht="13.15" x14ac:dyDescent="0.4"/>
    <row r="58" spans="1:11" s="6" customFormat="1" ht="13.15" x14ac:dyDescent="0.4">
      <c r="C58" s="20"/>
      <c r="D58" s="20"/>
      <c r="E58" s="20"/>
      <c r="F58" s="20"/>
      <c r="G58" s="20"/>
      <c r="H58" s="20"/>
      <c r="I58" s="20"/>
    </row>
    <row r="59" spans="1:11" s="6" customFormat="1" ht="13.15" x14ac:dyDescent="0.4">
      <c r="C59" s="20"/>
      <c r="D59" s="20"/>
      <c r="E59" s="20"/>
      <c r="F59" s="20"/>
      <c r="G59" s="20"/>
      <c r="H59" s="20"/>
      <c r="I59" s="20"/>
    </row>
    <row r="60" spans="1:11" s="6" customFormat="1" ht="13.15" x14ac:dyDescent="0.4"/>
    <row r="61" spans="1:11" s="6" customFormat="1" ht="13.15" x14ac:dyDescent="0.4"/>
    <row r="62" spans="1:11" s="6" customFormat="1" ht="13.15" x14ac:dyDescent="0.4"/>
    <row r="63" spans="1:11" s="6" customFormat="1" ht="13.15" x14ac:dyDescent="0.4"/>
    <row r="64" spans="1:11" s="6" customFormat="1" ht="13.15" x14ac:dyDescent="0.4"/>
    <row r="65" s="6" customFormat="1" ht="13.15" x14ac:dyDescent="0.4"/>
    <row r="66" s="6" customFormat="1" ht="13.15" x14ac:dyDescent="0.4"/>
    <row r="67" s="6" customFormat="1" ht="13.15" x14ac:dyDescent="0.4"/>
    <row r="68" s="6" customFormat="1" ht="13.15" x14ac:dyDescent="0.4"/>
  </sheetData>
  <printOptions horizontalCentered="1"/>
  <pageMargins left="0.23622047244094491" right="0.23622047244094491" top="0.74803149606299213" bottom="0.74803149606299213" header="0.31496062992125984" footer="0.31496062992125984"/>
  <pageSetup scale="74" orientation="portrait" r:id="rId1"/>
  <headerFooter>
    <oddHeader>&amp;CMidAmerican Energy Company
Iowa Energy Efficiency&amp;R2021 Exhibit F
Detailed Cost Benefit Results
EEP-2018-0002</oddHeader>
    <oddFooter>&amp;L&amp;A&amp;CPage &amp;P of &amp;N&amp;R&amp;F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3DF54-D69C-47E6-99DC-FBCA3A9EB930}">
  <sheetPr codeName="Sheet29">
    <pageSetUpPr fitToPage="1"/>
  </sheetPr>
  <dimension ref="A2:T68"/>
  <sheetViews>
    <sheetView view="pageLayout" zoomScale="90" zoomScaleNormal="100" zoomScalePageLayoutView="90" workbookViewId="0">
      <selection activeCell="A2" sqref="A2"/>
    </sheetView>
  </sheetViews>
  <sheetFormatPr defaultColWidth="9.1328125" defaultRowHeight="14.25" x14ac:dyDescent="0.45"/>
  <cols>
    <col min="1" max="1" customWidth="true" style="21" width="10.265625" collapsed="false"/>
    <col min="2" max="2" customWidth="true" style="21" width="14.3984375" collapsed="false"/>
    <col min="3" max="3" customWidth="true" style="21" width="14.265625" collapsed="false"/>
    <col min="4" max="6" customWidth="true" style="21" width="14.73046875" collapsed="false"/>
    <col min="7" max="7" customWidth="true" style="21" width="16.59765625" collapsed="false"/>
    <col min="8" max="9" customWidth="true" style="21" width="12.265625" collapsed="false"/>
    <col min="10" max="10" customWidth="true" style="21" width="13.0" collapsed="false"/>
    <col min="11" max="11" bestFit="true" customWidth="true" style="21" width="12.3984375" collapsed="false"/>
    <col min="12" max="12" customWidth="true" style="21" width="12.73046875" collapsed="false"/>
    <col min="13" max="13" bestFit="true" customWidth="true" style="21" width="23.1328125" collapsed="false"/>
    <col min="14" max="14" bestFit="true" customWidth="true" style="21" width="13.265625" collapsed="false"/>
    <col min="15" max="16" bestFit="true" customWidth="true" style="21" width="13.0" collapsed="false"/>
    <col min="17" max="17" bestFit="true" customWidth="true" style="21" width="12.73046875" collapsed="false"/>
    <col min="18" max="18" bestFit="true" customWidth="true" style="21" width="13.3984375" collapsed="false"/>
    <col min="19" max="16384" style="21" width="9.1328125" collapsed="false"/>
  </cols>
  <sheetData>
    <row r="2" spans="1:20" s="2" customFormat="1" ht="18" x14ac:dyDescent="0.55000000000000004">
      <c r="A2" s="1" t="s">
        <v>50</v>
      </c>
      <c r="B2" s="31"/>
      <c r="C2" s="31"/>
      <c r="D2" s="31"/>
      <c r="E2" s="31"/>
      <c r="F2" s="31"/>
      <c r="G2" s="31"/>
      <c r="H2" s="31"/>
      <c r="I2" s="32"/>
      <c r="J2" s="33"/>
      <c r="K2" s="26"/>
    </row>
    <row r="3" spans="1:20" s="2" customFormat="1" ht="18" x14ac:dyDescent="0.55000000000000004">
      <c r="A3" s="1" t="s">
        <v>62</v>
      </c>
      <c r="B3" s="31"/>
      <c r="C3" s="31"/>
      <c r="D3" s="31"/>
      <c r="E3" s="31"/>
      <c r="F3" s="31"/>
      <c r="G3" s="31"/>
      <c r="H3" s="31"/>
      <c r="I3" s="34" t="s">
        <v>36</v>
      </c>
      <c r="J3" s="35">
        <v>7.1300000000000002E-2</v>
      </c>
      <c r="K3" s="26"/>
    </row>
    <row r="4" spans="1:20" s="6" customFormat="1" x14ac:dyDescent="0.45">
      <c r="A4" s="3"/>
      <c r="B4" s="36"/>
      <c r="C4" s="28"/>
      <c r="D4" s="36"/>
      <c r="E4" s="36"/>
      <c r="F4" s="36"/>
      <c r="G4" s="36"/>
      <c r="H4" s="36"/>
      <c r="I4" s="34" t="s">
        <v>37</v>
      </c>
      <c r="J4" s="35">
        <v>2.1999999999999999E-2</v>
      </c>
      <c r="K4" s="4"/>
      <c r="L4" s="4"/>
      <c r="O4" s="5"/>
      <c r="P4" s="5"/>
      <c r="Q4" s="5"/>
      <c r="R4" s="5"/>
    </row>
    <row r="5" spans="1:20" s="6" customFormat="1" x14ac:dyDescent="0.45">
      <c r="A5" s="3" t="s">
        <v>0</v>
      </c>
      <c r="B5" s="36"/>
      <c r="C5" s="29">
        <v>15297.870000000003</v>
      </c>
      <c r="D5" s="36"/>
      <c r="E5" s="36"/>
      <c r="F5" s="36"/>
      <c r="G5" s="36"/>
      <c r="H5" s="36"/>
      <c r="I5" s="34" t="s">
        <v>38</v>
      </c>
      <c r="J5" s="35">
        <v>7.4999999999999997E-2</v>
      </c>
      <c r="K5" s="4"/>
      <c r="L5" s="4"/>
      <c r="O5" s="5"/>
      <c r="P5" s="5"/>
      <c r="Q5" s="5"/>
      <c r="R5" s="5"/>
    </row>
    <row r="6" spans="1:20" s="6" customFormat="1" ht="13.15" x14ac:dyDescent="0.4">
      <c r="A6" s="3" t="s">
        <v>1</v>
      </c>
      <c r="B6" s="36"/>
      <c r="C6" s="29">
        <v>33200</v>
      </c>
      <c r="D6" s="36"/>
      <c r="E6" s="36"/>
      <c r="F6" s="36"/>
      <c r="G6" s="36"/>
      <c r="H6" s="36"/>
      <c r="I6" s="37"/>
      <c r="J6" s="37"/>
      <c r="K6" s="4"/>
      <c r="L6" s="4"/>
      <c r="M6" s="4"/>
      <c r="N6" s="8"/>
      <c r="O6" s="8"/>
      <c r="P6" s="8"/>
      <c r="Q6" s="8"/>
      <c r="R6" s="8"/>
    </row>
    <row r="7" spans="1:20" s="6" customFormat="1" ht="13.15" x14ac:dyDescent="0.4">
      <c r="A7" s="3" t="s">
        <v>2</v>
      </c>
      <c r="B7" s="36"/>
      <c r="C7" s="29">
        <v>33200</v>
      </c>
      <c r="D7" s="36"/>
      <c r="E7" s="36"/>
      <c r="F7" s="36"/>
      <c r="G7" s="36"/>
      <c r="H7" s="36"/>
      <c r="I7" s="37"/>
      <c r="J7" s="37"/>
      <c r="K7" s="4"/>
      <c r="L7" s="4"/>
      <c r="M7" s="4"/>
      <c r="N7" s="9"/>
      <c r="O7" s="9"/>
      <c r="P7" s="9"/>
      <c r="Q7" s="9"/>
      <c r="R7" s="9"/>
    </row>
    <row r="8" spans="1:20" s="6" customFormat="1" ht="13.15" x14ac:dyDescent="0.4">
      <c r="A8" s="3" t="s">
        <v>3</v>
      </c>
      <c r="B8" s="36"/>
      <c r="C8" s="29">
        <v>0</v>
      </c>
      <c r="D8" s="36"/>
      <c r="E8" s="36"/>
      <c r="F8" s="36"/>
      <c r="G8" s="36"/>
      <c r="H8" s="36"/>
      <c r="I8" s="37"/>
      <c r="J8" s="37"/>
      <c r="K8" s="4"/>
      <c r="L8" s="4"/>
      <c r="M8" s="4"/>
      <c r="N8" s="10"/>
      <c r="O8" s="10"/>
      <c r="P8" s="10"/>
      <c r="Q8" s="10"/>
      <c r="R8" s="10"/>
    </row>
    <row r="9" spans="1:20" s="6" customFormat="1" ht="13.15" x14ac:dyDescent="0.4">
      <c r="A9" s="3"/>
      <c r="B9" s="36"/>
      <c r="C9" s="38"/>
      <c r="D9" s="38" t="s">
        <v>4</v>
      </c>
      <c r="E9" s="38"/>
      <c r="F9" s="38" t="s">
        <v>5</v>
      </c>
      <c r="G9" s="38"/>
      <c r="H9" s="36"/>
      <c r="I9" s="36"/>
      <c r="J9" s="39"/>
    </row>
    <row r="10" spans="1:20" s="6" customFormat="1" ht="13.15" x14ac:dyDescent="0.4">
      <c r="A10" s="12" t="s">
        <v>6</v>
      </c>
      <c r="B10" s="40"/>
      <c r="C10" s="41" t="s">
        <v>7</v>
      </c>
      <c r="D10" s="41" t="s">
        <v>8</v>
      </c>
      <c r="E10" s="41" t="s">
        <v>9</v>
      </c>
      <c r="F10" s="41" t="s">
        <v>10</v>
      </c>
      <c r="G10" s="41" t="s">
        <v>11</v>
      </c>
      <c r="H10" s="36"/>
      <c r="I10" s="36"/>
      <c r="J10" s="39"/>
    </row>
    <row r="11" spans="1:20" s="6" customFormat="1" ht="13.15" x14ac:dyDescent="0.4">
      <c r="A11" s="3" t="s">
        <v>12</v>
      </c>
      <c r="B11" s="36"/>
      <c r="C11" s="28">
        <f>H51+I51+C7+C8</f>
        <v>33200</v>
      </c>
      <c r="D11" s="28">
        <f>SUM(D51:G51)</f>
        <v>0</v>
      </c>
      <c r="E11" s="28">
        <f>SUM(D51:G51)</f>
        <v>0</v>
      </c>
      <c r="F11" s="28">
        <f>SUM(D51:G51)+I51+C8</f>
        <v>0</v>
      </c>
      <c r="G11" s="29">
        <f>SUM(D52:G52)+I52+J52</f>
        <v>0</v>
      </c>
      <c r="H11" s="43"/>
      <c r="I11" s="42"/>
      <c r="J11" s="39"/>
      <c r="O11" s="16"/>
      <c r="P11" s="16"/>
      <c r="Q11" s="16"/>
      <c r="R11" s="16"/>
      <c r="S11" s="16"/>
      <c r="T11" s="16"/>
    </row>
    <row r="12" spans="1:20" s="6" customFormat="1" ht="13.15" x14ac:dyDescent="0.4">
      <c r="A12" s="12" t="s">
        <v>13</v>
      </c>
      <c r="B12" s="40"/>
      <c r="C12" s="55">
        <f>C6</f>
        <v>33200</v>
      </c>
      <c r="D12" s="55">
        <f>H51+C5+C7</f>
        <v>48497.87</v>
      </c>
      <c r="E12" s="55">
        <f>C5+C7</f>
        <v>48497.87</v>
      </c>
      <c r="F12" s="55">
        <f>C5+C6</f>
        <v>48497.87</v>
      </c>
      <c r="G12" s="55">
        <f>C5+C6</f>
        <v>48497.87</v>
      </c>
      <c r="H12" s="36"/>
      <c r="I12" s="42"/>
      <c r="J12" s="39"/>
      <c r="O12" s="16"/>
      <c r="P12" s="16"/>
      <c r="Q12" s="16"/>
      <c r="R12" s="16"/>
      <c r="S12" s="16"/>
      <c r="T12" s="16"/>
    </row>
    <row r="13" spans="1:20" s="6" customFormat="1" ht="13.15" x14ac:dyDescent="0.4">
      <c r="A13" s="3" t="s">
        <v>14</v>
      </c>
      <c r="B13" s="36"/>
      <c r="C13" s="28">
        <f>C11-C12</f>
        <v>0</v>
      </c>
      <c r="D13" s="28">
        <f>D11-D12</f>
        <v>-48497.87</v>
      </c>
      <c r="E13" s="28">
        <f>E11-E12</f>
        <v>-48497.87</v>
      </c>
      <c r="F13" s="28">
        <f>F11-F12</f>
        <v>-48497.87</v>
      </c>
      <c r="G13" s="28">
        <f>G11-G12</f>
        <v>-48497.87</v>
      </c>
      <c r="H13" s="36"/>
      <c r="I13" s="44"/>
      <c r="J13" s="39"/>
      <c r="O13" s="16"/>
      <c r="P13" s="16"/>
      <c r="Q13" s="16"/>
      <c r="R13" s="16"/>
      <c r="S13" s="16"/>
      <c r="T13" s="16"/>
    </row>
    <row r="14" spans="1:20" s="6" customFormat="1" ht="13.15" x14ac:dyDescent="0.4">
      <c r="A14" s="3" t="s">
        <v>15</v>
      </c>
      <c r="B14" s="36"/>
      <c r="C14" s="45">
        <f>IFERROR(C11/C12,0)</f>
        <v>1</v>
      </c>
      <c r="D14" s="45">
        <f t="shared" ref="D14:G14" si="0">IFERROR(D11/D12,0)</f>
        <v>0</v>
      </c>
      <c r="E14" s="45">
        <f t="shared" si="0"/>
        <v>0</v>
      </c>
      <c r="F14" s="45">
        <f t="shared" si="0"/>
        <v>0</v>
      </c>
      <c r="G14" s="45">
        <f t="shared" si="0"/>
        <v>0</v>
      </c>
      <c r="H14" s="36"/>
      <c r="I14" s="36"/>
      <c r="J14" s="39"/>
      <c r="O14" s="16"/>
      <c r="P14" s="16"/>
      <c r="Q14" s="16"/>
      <c r="R14" s="16"/>
      <c r="S14" s="16"/>
      <c r="T14" s="16"/>
    </row>
    <row r="15" spans="1:20" s="6" customFormat="1" ht="13.15" x14ac:dyDescent="0.4">
      <c r="A15" s="3" t="s">
        <v>48</v>
      </c>
      <c r="B15" s="36"/>
      <c r="C15" s="54" t="str">
        <f>IFERROR(C12/B51,"")</f>
        <v/>
      </c>
      <c r="D15" s="54" t="str">
        <f>IFERROR(D12/B51,"")</f>
        <v/>
      </c>
      <c r="E15" s="54" t="str">
        <f>IFERROR(E12/B51,"")</f>
        <v/>
      </c>
      <c r="F15" s="54" t="str">
        <f>IFERROR(F12/B51,"")</f>
        <v/>
      </c>
      <c r="G15" s="54" t="str">
        <f>IFERROR(G12/B52,"")</f>
        <v/>
      </c>
      <c r="H15" s="36"/>
      <c r="I15" s="36"/>
      <c r="J15" s="39"/>
      <c r="O15" s="16"/>
      <c r="P15" s="16"/>
      <c r="Q15" s="16"/>
      <c r="R15" s="16"/>
      <c r="S15" s="16"/>
      <c r="T15" s="16"/>
    </row>
    <row r="16" spans="1:20" s="6" customFormat="1" ht="13.15" x14ac:dyDescent="0.4">
      <c r="A16" s="3"/>
      <c r="B16" s="36"/>
      <c r="C16" s="36"/>
      <c r="D16" s="36"/>
      <c r="E16" s="36"/>
      <c r="F16" s="36"/>
      <c r="G16" s="36"/>
      <c r="H16" s="36"/>
      <c r="I16" s="36"/>
      <c r="J16" s="39"/>
    </row>
    <row r="17" spans="1:11" s="6" customFormat="1" ht="13.15" x14ac:dyDescent="0.4">
      <c r="A17" s="11"/>
      <c r="B17" s="38"/>
      <c r="C17" s="38"/>
      <c r="D17" s="38" t="s">
        <v>17</v>
      </c>
      <c r="E17" s="38" t="s">
        <v>17</v>
      </c>
      <c r="F17" s="38" t="s">
        <v>17</v>
      </c>
      <c r="G17" s="38"/>
      <c r="H17" s="38"/>
      <c r="I17" s="38"/>
      <c r="J17" s="38"/>
    </row>
    <row r="18" spans="1:11" s="6" customFormat="1" ht="13.15" x14ac:dyDescent="0.4">
      <c r="A18" s="11"/>
      <c r="B18" s="38"/>
      <c r="C18" s="38"/>
      <c r="D18" s="38" t="s">
        <v>46</v>
      </c>
      <c r="E18" s="38" t="s">
        <v>20</v>
      </c>
      <c r="F18" s="38" t="s">
        <v>21</v>
      </c>
      <c r="G18" s="38" t="s">
        <v>17</v>
      </c>
      <c r="H18" s="38"/>
      <c r="I18" s="38"/>
      <c r="J18" s="38"/>
    </row>
    <row r="19" spans="1:11" s="6" customFormat="1" ht="13.15" x14ac:dyDescent="0.4">
      <c r="A19" s="11"/>
      <c r="B19" s="38" t="s">
        <v>22</v>
      </c>
      <c r="C19" s="38" t="s">
        <v>23</v>
      </c>
      <c r="D19" s="38" t="s">
        <v>24</v>
      </c>
      <c r="E19" s="38" t="s">
        <v>24</v>
      </c>
      <c r="F19" s="38" t="s">
        <v>24</v>
      </c>
      <c r="G19" s="38" t="s">
        <v>22</v>
      </c>
      <c r="H19" s="38" t="s">
        <v>25</v>
      </c>
      <c r="I19" s="38" t="s">
        <v>26</v>
      </c>
      <c r="J19" s="38"/>
    </row>
    <row r="20" spans="1:11" s="6" customFormat="1" ht="13.15" x14ac:dyDescent="0.4">
      <c r="A20" s="13" t="s">
        <v>27</v>
      </c>
      <c r="B20" s="41" t="s">
        <v>47</v>
      </c>
      <c r="C20" s="41" t="s">
        <v>47</v>
      </c>
      <c r="D20" s="41" t="s">
        <v>30</v>
      </c>
      <c r="E20" s="41" t="s">
        <v>30</v>
      </c>
      <c r="F20" s="41" t="s">
        <v>30</v>
      </c>
      <c r="G20" s="41" t="s">
        <v>30</v>
      </c>
      <c r="H20" s="41" t="s">
        <v>31</v>
      </c>
      <c r="I20" s="41" t="s">
        <v>32</v>
      </c>
      <c r="J20" s="41" t="s">
        <v>33</v>
      </c>
    </row>
    <row r="21" spans="1:11" s="6" customFormat="1" ht="13.15" x14ac:dyDescent="0.4">
      <c r="A21" s="3">
        <v>1</v>
      </c>
      <c r="B21" s="67">
        <v>0</v>
      </c>
      <c r="C21" s="67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f>SUM(D21:G21)*J5</f>
        <v>0</v>
      </c>
    </row>
    <row r="22" spans="1:11" s="6" customFormat="1" ht="13.15" x14ac:dyDescent="0.4">
      <c r="A22" s="3">
        <v>2</v>
      </c>
      <c r="B22" s="67">
        <v>0</v>
      </c>
      <c r="C22" s="67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f>SUM(D22:G22)*J5</f>
        <v>0</v>
      </c>
    </row>
    <row r="23" spans="1:11" s="6" customFormat="1" ht="13.15" x14ac:dyDescent="0.4">
      <c r="A23" s="3">
        <v>3</v>
      </c>
      <c r="B23" s="67">
        <v>0</v>
      </c>
      <c r="C23" s="67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f>SUM(D23:G23)*J5</f>
        <v>0</v>
      </c>
    </row>
    <row r="24" spans="1:11" s="6" customFormat="1" ht="13.15" x14ac:dyDescent="0.4">
      <c r="A24" s="36">
        <v>4</v>
      </c>
      <c r="B24" s="67">
        <v>0</v>
      </c>
      <c r="C24" s="67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f>SUM(D24:G24)*J5</f>
        <v>0</v>
      </c>
      <c r="K24" s="39"/>
    </row>
    <row r="25" spans="1:11" s="6" customFormat="1" ht="13.15" x14ac:dyDescent="0.4">
      <c r="A25" s="36">
        <v>5</v>
      </c>
      <c r="B25" s="67">
        <v>0</v>
      </c>
      <c r="C25" s="67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f>SUM(D25:G25)*J5</f>
        <v>0</v>
      </c>
      <c r="K25" s="39"/>
    </row>
    <row r="26" spans="1:11" s="6" customFormat="1" ht="13.15" x14ac:dyDescent="0.4">
      <c r="A26" s="36">
        <v>6</v>
      </c>
      <c r="B26" s="67">
        <v>0</v>
      </c>
      <c r="C26" s="67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f>SUM(D26:G26)*J5</f>
        <v>0</v>
      </c>
      <c r="K26" s="39"/>
    </row>
    <row r="27" spans="1:11" s="6" customFormat="1" ht="13.15" x14ac:dyDescent="0.4">
      <c r="A27" s="36">
        <v>7</v>
      </c>
      <c r="B27" s="67">
        <v>0</v>
      </c>
      <c r="C27" s="67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f>SUM(D27:G27)*J5</f>
        <v>0</v>
      </c>
      <c r="K27" s="39"/>
    </row>
    <row r="28" spans="1:11" s="6" customFormat="1" ht="13.15" x14ac:dyDescent="0.4">
      <c r="A28" s="36">
        <v>8</v>
      </c>
      <c r="B28" s="67">
        <v>0</v>
      </c>
      <c r="C28" s="67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f>SUM(D28:G28)*J5</f>
        <v>0</v>
      </c>
      <c r="K28" s="39"/>
    </row>
    <row r="29" spans="1:11" s="6" customFormat="1" ht="13.15" x14ac:dyDescent="0.4">
      <c r="A29" s="36">
        <v>9</v>
      </c>
      <c r="B29" s="67">
        <v>0</v>
      </c>
      <c r="C29" s="67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f>SUM(D29:G29)*J5</f>
        <v>0</v>
      </c>
      <c r="K29" s="39"/>
    </row>
    <row r="30" spans="1:11" s="6" customFormat="1" ht="13.15" x14ac:dyDescent="0.4">
      <c r="A30" s="36">
        <v>10</v>
      </c>
      <c r="B30" s="67">
        <v>0</v>
      </c>
      <c r="C30" s="67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f>SUM(D30:G30)*J5</f>
        <v>0</v>
      </c>
      <c r="K30" s="39"/>
    </row>
    <row r="31" spans="1:11" s="6" customFormat="1" ht="13.15" x14ac:dyDescent="0.4">
      <c r="A31" s="36">
        <v>11</v>
      </c>
      <c r="B31" s="67">
        <v>0</v>
      </c>
      <c r="C31" s="67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f>SUM(D31:G31)*J5</f>
        <v>0</v>
      </c>
      <c r="K31" s="39"/>
    </row>
    <row r="32" spans="1:11" s="6" customFormat="1" ht="13.15" x14ac:dyDescent="0.4">
      <c r="A32" s="36">
        <v>12</v>
      </c>
      <c r="B32" s="67">
        <v>0</v>
      </c>
      <c r="C32" s="67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f>SUM(D32:G32)*J5</f>
        <v>0</v>
      </c>
      <c r="K32" s="39"/>
    </row>
    <row r="33" spans="1:11" s="6" customFormat="1" ht="13.15" x14ac:dyDescent="0.4">
      <c r="A33" s="36">
        <v>13</v>
      </c>
      <c r="B33" s="67">
        <v>0</v>
      </c>
      <c r="C33" s="67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f>SUM(D33:G33)*J5</f>
        <v>0</v>
      </c>
      <c r="K33" s="39"/>
    </row>
    <row r="34" spans="1:11" s="6" customFormat="1" ht="13.15" x14ac:dyDescent="0.4">
      <c r="A34" s="36">
        <v>14</v>
      </c>
      <c r="B34" s="67">
        <v>0</v>
      </c>
      <c r="C34" s="67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f>SUM(D34:G34)*J5</f>
        <v>0</v>
      </c>
      <c r="K34" s="39"/>
    </row>
    <row r="35" spans="1:11" s="6" customFormat="1" ht="13.15" x14ac:dyDescent="0.4">
      <c r="A35" s="36">
        <v>15</v>
      </c>
      <c r="B35" s="67">
        <v>0</v>
      </c>
      <c r="C35" s="67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f>SUM(D35:G35)*J5</f>
        <v>0</v>
      </c>
      <c r="K35" s="39"/>
    </row>
    <row r="36" spans="1:11" s="6" customFormat="1" ht="13.15" x14ac:dyDescent="0.4">
      <c r="A36" s="36">
        <v>16</v>
      </c>
      <c r="B36" s="67">
        <v>0</v>
      </c>
      <c r="C36" s="67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f>SUM(D36:G36)*J5</f>
        <v>0</v>
      </c>
      <c r="K36" s="39"/>
    </row>
    <row r="37" spans="1:11" s="6" customFormat="1" ht="13.15" x14ac:dyDescent="0.4">
      <c r="A37" s="36">
        <v>17</v>
      </c>
      <c r="B37" s="67">
        <v>0</v>
      </c>
      <c r="C37" s="67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f>SUM(D37:G37)*J5</f>
        <v>0</v>
      </c>
      <c r="K37" s="39"/>
    </row>
    <row r="38" spans="1:11" s="6" customFormat="1" ht="13.15" x14ac:dyDescent="0.4">
      <c r="A38" s="36">
        <v>18</v>
      </c>
      <c r="B38" s="67">
        <v>0</v>
      </c>
      <c r="C38" s="67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f>SUM(D38:G38)*J5</f>
        <v>0</v>
      </c>
      <c r="K38" s="39"/>
    </row>
    <row r="39" spans="1:11" s="6" customFormat="1" ht="13.15" x14ac:dyDescent="0.4">
      <c r="A39" s="36">
        <v>19</v>
      </c>
      <c r="B39" s="67">
        <v>0</v>
      </c>
      <c r="C39" s="67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f>SUM(D39:G39)*J5</f>
        <v>0</v>
      </c>
      <c r="K39" s="39"/>
    </row>
    <row r="40" spans="1:11" s="6" customFormat="1" ht="13.15" x14ac:dyDescent="0.4">
      <c r="A40" s="36">
        <v>20</v>
      </c>
      <c r="B40" s="67">
        <v>0</v>
      </c>
      <c r="C40" s="67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f>SUM(D40:G40)*J5</f>
        <v>0</v>
      </c>
      <c r="K40" s="39"/>
    </row>
    <row r="41" spans="1:11" s="6" customFormat="1" ht="13.15" x14ac:dyDescent="0.4">
      <c r="A41" s="36">
        <v>21</v>
      </c>
      <c r="B41" s="67">
        <v>0</v>
      </c>
      <c r="C41" s="67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f>SUM(D41:G41)*J5</f>
        <v>0</v>
      </c>
      <c r="K41" s="39"/>
    </row>
    <row r="42" spans="1:11" s="6" customFormat="1" ht="13.15" x14ac:dyDescent="0.4">
      <c r="A42" s="36">
        <v>22</v>
      </c>
      <c r="B42" s="67">
        <v>0</v>
      </c>
      <c r="C42" s="67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f>SUM(D42:G42)*J5</f>
        <v>0</v>
      </c>
      <c r="K42" s="39"/>
    </row>
    <row r="43" spans="1:11" s="6" customFormat="1" ht="13.15" x14ac:dyDescent="0.4">
      <c r="A43" s="36">
        <v>23</v>
      </c>
      <c r="B43" s="67">
        <v>0</v>
      </c>
      <c r="C43" s="67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f>SUM(D43:G43)*J5</f>
        <v>0</v>
      </c>
      <c r="K43" s="39"/>
    </row>
    <row r="44" spans="1:11" s="6" customFormat="1" ht="13.15" x14ac:dyDescent="0.4">
      <c r="A44" s="36">
        <v>24</v>
      </c>
      <c r="B44" s="67">
        <v>0</v>
      </c>
      <c r="C44" s="67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f>SUM(D44:G44)*J5</f>
        <v>0</v>
      </c>
      <c r="K44" s="39"/>
    </row>
    <row r="45" spans="1:11" s="6" customFormat="1" ht="13.15" x14ac:dyDescent="0.4">
      <c r="A45" s="36">
        <v>25</v>
      </c>
      <c r="B45" s="67">
        <v>0</v>
      </c>
      <c r="C45" s="67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f>SUM(D45:G45)*J5</f>
        <v>0</v>
      </c>
      <c r="K45" s="39"/>
    </row>
    <row r="46" spans="1:11" s="6" customFormat="1" ht="13.15" x14ac:dyDescent="0.4">
      <c r="A46" s="36">
        <v>26</v>
      </c>
      <c r="B46" s="67">
        <v>0</v>
      </c>
      <c r="C46" s="67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f>SUM(D46:G46)*J5</f>
        <v>0</v>
      </c>
      <c r="K46" s="39"/>
    </row>
    <row r="47" spans="1:11" s="6" customFormat="1" ht="13.15" x14ac:dyDescent="0.4">
      <c r="A47" s="36">
        <v>27</v>
      </c>
      <c r="B47" s="67">
        <v>0</v>
      </c>
      <c r="C47" s="67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f>SUM(D47:G47)*J5</f>
        <v>0</v>
      </c>
      <c r="K47" s="39"/>
    </row>
    <row r="48" spans="1:11" s="6" customFormat="1" ht="13.15" x14ac:dyDescent="0.4">
      <c r="A48" s="36">
        <v>28</v>
      </c>
      <c r="B48" s="67">
        <v>0</v>
      </c>
      <c r="C48" s="67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f>SUM(D48:G48)*J5</f>
        <v>0</v>
      </c>
      <c r="K48" s="39"/>
    </row>
    <row r="49" spans="1:11" s="6" customFormat="1" ht="13.15" x14ac:dyDescent="0.4">
      <c r="A49" s="36">
        <v>29</v>
      </c>
      <c r="B49" s="67">
        <v>0</v>
      </c>
      <c r="C49" s="67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f>SUM(D49:G49)*J5</f>
        <v>0</v>
      </c>
      <c r="K49" s="39"/>
    </row>
    <row r="50" spans="1:11" s="6" customFormat="1" ht="13.15" x14ac:dyDescent="0.4">
      <c r="A50" s="40">
        <v>30</v>
      </c>
      <c r="B50" s="68">
        <v>0</v>
      </c>
      <c r="C50" s="68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f>SUM(D50:G50)*J5</f>
        <v>0</v>
      </c>
      <c r="K50" s="39"/>
    </row>
    <row r="51" spans="1:11" s="6" customFormat="1" ht="13.15" x14ac:dyDescent="0.4">
      <c r="A51" s="38" t="s">
        <v>34</v>
      </c>
      <c r="B51" s="67">
        <f>B21+NPV(J3,B22:B50)</f>
        <v>0</v>
      </c>
      <c r="C51" s="67">
        <f>C21+NPV(J3,C22:C50)</f>
        <v>0</v>
      </c>
      <c r="D51" s="29">
        <f>D21+NPV(J3,D22:D50)</f>
        <v>0</v>
      </c>
      <c r="E51" s="29">
        <f>E21+NPV(J3,E22:E50)</f>
        <v>0</v>
      </c>
      <c r="F51" s="29">
        <f>F21+NPV(J3,F22:F50)</f>
        <v>0</v>
      </c>
      <c r="G51" s="29">
        <f>G21+NPV(J3,G22:G50)</f>
        <v>0</v>
      </c>
      <c r="H51" s="29">
        <f>H21+NPV(J3,H22:H50)</f>
        <v>0</v>
      </c>
      <c r="I51" s="29">
        <f>I21+NPV(J3,I22:I50)</f>
        <v>0</v>
      </c>
      <c r="J51" s="29">
        <f>J21+NPV(J3,J22:J50)</f>
        <v>0</v>
      </c>
      <c r="K51" s="39"/>
    </row>
    <row r="52" spans="1:11" s="6" customFormat="1" ht="13.15" x14ac:dyDescent="0.4">
      <c r="A52" s="38" t="s">
        <v>35</v>
      </c>
      <c r="B52" s="56">
        <f>B21+NPV(J4,B22:B50)</f>
        <v>0</v>
      </c>
      <c r="C52" s="56">
        <f>C21+NPV(J4,C22:C50)</f>
        <v>0</v>
      </c>
      <c r="D52" s="29">
        <f>D21+NPV(J4,D22:D50)</f>
        <v>0</v>
      </c>
      <c r="E52" s="29">
        <f>E21+NPV(J4,E22:E50)</f>
        <v>0</v>
      </c>
      <c r="F52" s="29">
        <f>F21+NPV(J4,F22:F50)</f>
        <v>0</v>
      </c>
      <c r="G52" s="29">
        <f>G21+NPV(J4,G22:G50)</f>
        <v>0</v>
      </c>
      <c r="H52" s="29">
        <f>H21+NPV(J4,H22:H50)</f>
        <v>0</v>
      </c>
      <c r="I52" s="29">
        <f>I21+NPV(J4,I22:I50)</f>
        <v>0</v>
      </c>
      <c r="J52" s="29">
        <f>J21+NPV(J4,J22:J50)</f>
        <v>0</v>
      </c>
      <c r="K52" s="39"/>
    </row>
    <row r="53" spans="1:11" s="6" customFormat="1" ht="13.15" x14ac:dyDescent="0.4"/>
    <row r="54" spans="1:11" s="6" customFormat="1" ht="13.15" x14ac:dyDescent="0.4"/>
    <row r="55" spans="1:11" s="6" customFormat="1" ht="13.15" x14ac:dyDescent="0.4"/>
    <row r="56" spans="1:11" s="6" customFormat="1" ht="13.15" x14ac:dyDescent="0.4"/>
    <row r="57" spans="1:11" s="6" customFormat="1" ht="13.15" x14ac:dyDescent="0.4"/>
    <row r="58" spans="1:11" s="6" customFormat="1" ht="13.15" x14ac:dyDescent="0.4">
      <c r="C58" s="20"/>
      <c r="D58" s="20"/>
      <c r="E58" s="20"/>
      <c r="F58" s="20"/>
      <c r="G58" s="20"/>
      <c r="H58" s="20"/>
      <c r="I58" s="20"/>
    </row>
    <row r="59" spans="1:11" s="6" customFormat="1" ht="13.15" x14ac:dyDescent="0.4">
      <c r="C59" s="20"/>
      <c r="D59" s="20"/>
      <c r="E59" s="20"/>
      <c r="F59" s="20"/>
      <c r="G59" s="20"/>
      <c r="H59" s="20"/>
      <c r="I59" s="20"/>
    </row>
    <row r="60" spans="1:11" s="6" customFormat="1" ht="13.15" x14ac:dyDescent="0.4"/>
    <row r="61" spans="1:11" s="6" customFormat="1" ht="13.15" x14ac:dyDescent="0.4"/>
    <row r="62" spans="1:11" s="6" customFormat="1" ht="13.15" x14ac:dyDescent="0.4"/>
    <row r="63" spans="1:11" s="6" customFormat="1" ht="13.15" x14ac:dyDescent="0.4"/>
    <row r="64" spans="1:11" s="6" customFormat="1" ht="13.15" x14ac:dyDescent="0.4"/>
    <row r="65" s="6" customFormat="1" ht="13.15" x14ac:dyDescent="0.4"/>
    <row r="66" s="6" customFormat="1" ht="13.15" x14ac:dyDescent="0.4"/>
    <row r="67" s="6" customFormat="1" ht="13.15" x14ac:dyDescent="0.4"/>
    <row r="68" s="6" customFormat="1" ht="13.15" x14ac:dyDescent="0.4"/>
  </sheetData>
  <printOptions horizontalCentered="1"/>
  <pageMargins left="0.23622047244094491" right="0.23622047244094491" top="0.74803149606299213" bottom="0.74803149606299213" header="0.31496062992125984" footer="0.31496062992125984"/>
  <pageSetup scale="74" orientation="portrait" r:id="rId1"/>
  <headerFooter>
    <oddHeader>&amp;CMidAmerican Energy Company
Iowa Energy Efficiency&amp;R2021 Exhibit F
Detailed Cost Benefit Results
EEP-2018-0002</oddHeader>
    <oddFooter>&amp;L&amp;A&amp;CPage &amp;P of &amp;N&amp;R&amp;F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FACD6-1B8F-4C8F-9584-063B4244D240}">
  <sheetPr codeName="Sheet7">
    <pageSetUpPr fitToPage="1"/>
  </sheetPr>
  <dimension ref="A2:T68"/>
  <sheetViews>
    <sheetView view="pageLayout" zoomScale="90" zoomScaleNormal="100" zoomScalePageLayoutView="90" workbookViewId="0">
      <selection activeCell="A2" sqref="A2"/>
    </sheetView>
  </sheetViews>
  <sheetFormatPr defaultColWidth="9.1328125" defaultRowHeight="14.25" x14ac:dyDescent="0.45"/>
  <cols>
    <col min="1" max="1" customWidth="true" style="21" width="10.265625" collapsed="false"/>
    <col min="2" max="2" customWidth="true" style="21" width="14.3984375" collapsed="false"/>
    <col min="3" max="3" customWidth="true" style="21" width="14.265625" collapsed="false"/>
    <col min="4" max="6" customWidth="true" style="21" width="14.73046875" collapsed="false"/>
    <col min="7" max="7" customWidth="true" style="21" width="16.59765625" collapsed="false"/>
    <col min="8" max="9" customWidth="true" style="21" width="12.265625" collapsed="false"/>
    <col min="10" max="10" customWidth="true" style="21" width="13.0" collapsed="false"/>
    <col min="11" max="11" bestFit="true" customWidth="true" style="21" width="12.3984375" collapsed="false"/>
    <col min="12" max="12" customWidth="true" style="21" width="12.73046875" collapsed="false"/>
    <col min="13" max="13" bestFit="true" customWidth="true" style="21" width="23.1328125" collapsed="false"/>
    <col min="14" max="14" bestFit="true" customWidth="true" style="21" width="13.265625" collapsed="false"/>
    <col min="15" max="16" bestFit="true" customWidth="true" style="21" width="13.0" collapsed="false"/>
    <col min="17" max="17" bestFit="true" customWidth="true" style="21" width="12.73046875" collapsed="false"/>
    <col min="18" max="18" bestFit="true" customWidth="true" style="21" width="13.3984375" collapsed="false"/>
    <col min="19" max="16384" style="21" width="9.1328125" collapsed="false"/>
  </cols>
  <sheetData>
    <row r="2" spans="1:20" s="2" customFormat="1" ht="18" x14ac:dyDescent="0.55000000000000004">
      <c r="A2" s="1" t="s">
        <v>49</v>
      </c>
      <c r="B2" s="1"/>
      <c r="C2" s="1"/>
      <c r="D2" s="1"/>
      <c r="E2" s="1"/>
      <c r="F2" s="1"/>
      <c r="G2" s="1"/>
      <c r="H2" s="1"/>
      <c r="I2" s="1"/>
    </row>
    <row r="3" spans="1:20" s="2" customFormat="1" ht="18" x14ac:dyDescent="0.55000000000000004">
      <c r="A3" s="1" t="s">
        <v>51</v>
      </c>
      <c r="B3" s="31"/>
      <c r="C3" s="31"/>
      <c r="D3" s="31"/>
      <c r="E3" s="31"/>
      <c r="F3" s="31"/>
      <c r="G3" s="31"/>
      <c r="H3" s="31"/>
      <c r="I3" s="34" t="s">
        <v>36</v>
      </c>
      <c r="J3" s="35">
        <v>7.1300000000000002E-2</v>
      </c>
      <c r="K3" s="46"/>
      <c r="L3" s="46"/>
      <c r="M3" s="46"/>
      <c r="N3" s="46"/>
    </row>
    <row r="4" spans="1:20" s="6" customFormat="1" x14ac:dyDescent="0.45">
      <c r="A4" s="3"/>
      <c r="B4" s="36"/>
      <c r="C4" s="28"/>
      <c r="D4" s="36"/>
      <c r="E4" s="36"/>
      <c r="F4" s="36"/>
      <c r="G4" s="36"/>
      <c r="H4" s="36"/>
      <c r="I4" s="34" t="s">
        <v>37</v>
      </c>
      <c r="J4" s="35">
        <v>2.1999999999999999E-2</v>
      </c>
      <c r="K4" s="37"/>
      <c r="L4" s="37"/>
      <c r="M4" s="39"/>
      <c r="N4" s="39"/>
      <c r="O4" s="5"/>
      <c r="P4" s="5"/>
      <c r="Q4" s="5"/>
      <c r="R4" s="5"/>
    </row>
    <row r="5" spans="1:20" s="6" customFormat="1" x14ac:dyDescent="0.45">
      <c r="A5" s="3" t="s">
        <v>0</v>
      </c>
      <c r="B5" s="36"/>
      <c r="C5" s="29">
        <v>484533.0114881841</v>
      </c>
      <c r="D5" s="36"/>
      <c r="E5" s="36"/>
      <c r="F5" s="36"/>
      <c r="G5" s="36"/>
      <c r="H5" s="36"/>
      <c r="I5" s="34" t="s">
        <v>38</v>
      </c>
      <c r="J5" s="35">
        <v>0.1</v>
      </c>
      <c r="K5" s="37"/>
      <c r="L5" s="37"/>
      <c r="M5" s="39"/>
      <c r="N5" s="39"/>
      <c r="O5" s="5"/>
      <c r="P5" s="5"/>
      <c r="Q5" s="5"/>
      <c r="R5" s="5"/>
    </row>
    <row r="6" spans="1:20" s="6" customFormat="1" ht="13.15" x14ac:dyDescent="0.4">
      <c r="A6" s="3" t="s">
        <v>1</v>
      </c>
      <c r="B6" s="36"/>
      <c r="C6" s="29">
        <v>2923023.8415902937</v>
      </c>
      <c r="D6" s="36"/>
      <c r="E6" s="36"/>
      <c r="F6" s="36"/>
      <c r="G6" s="36"/>
      <c r="H6" s="36"/>
      <c r="I6" s="37"/>
      <c r="J6" s="37"/>
      <c r="K6" s="37"/>
      <c r="L6" s="37"/>
      <c r="M6" s="37"/>
      <c r="N6" s="47"/>
      <c r="O6" s="8"/>
      <c r="P6" s="8"/>
      <c r="Q6" s="8"/>
      <c r="R6" s="8"/>
    </row>
    <row r="7" spans="1:20" s="6" customFormat="1" ht="13.15" x14ac:dyDescent="0.4">
      <c r="A7" s="3" t="s">
        <v>2</v>
      </c>
      <c r="B7" s="36"/>
      <c r="C7" s="29">
        <v>1857757.1300000001</v>
      </c>
      <c r="D7" s="36"/>
      <c r="E7" s="36"/>
      <c r="F7" s="36"/>
      <c r="G7" s="36"/>
      <c r="H7" s="36"/>
      <c r="I7" s="37"/>
      <c r="J7" s="37"/>
      <c r="K7" s="37"/>
      <c r="L7" s="37"/>
      <c r="M7" s="37"/>
      <c r="N7" s="48"/>
      <c r="O7" s="9"/>
      <c r="P7" s="9"/>
      <c r="Q7" s="9"/>
      <c r="R7" s="9"/>
    </row>
    <row r="8" spans="1:20" s="6" customFormat="1" ht="13.15" x14ac:dyDescent="0.4">
      <c r="A8" s="3" t="s">
        <v>3</v>
      </c>
      <c r="B8" s="36"/>
      <c r="C8" s="29">
        <v>0</v>
      </c>
      <c r="D8" s="36"/>
      <c r="E8" s="36"/>
      <c r="F8" s="36"/>
      <c r="G8" s="36"/>
      <c r="H8" s="36"/>
      <c r="I8" s="37"/>
      <c r="J8" s="37"/>
      <c r="K8" s="37"/>
      <c r="L8" s="37"/>
      <c r="M8" s="37"/>
      <c r="N8" s="49"/>
      <c r="O8" s="10"/>
      <c r="P8" s="10"/>
      <c r="Q8" s="10"/>
      <c r="R8" s="10"/>
    </row>
    <row r="9" spans="1:20" s="6" customFormat="1" ht="13.15" x14ac:dyDescent="0.4">
      <c r="A9" s="3"/>
      <c r="B9" s="36"/>
      <c r="C9" s="38"/>
      <c r="D9" s="38" t="s">
        <v>4</v>
      </c>
      <c r="E9" s="38"/>
      <c r="F9" s="38" t="s">
        <v>5</v>
      </c>
      <c r="G9" s="38"/>
      <c r="H9" s="36"/>
      <c r="I9" s="36"/>
      <c r="J9" s="39"/>
      <c r="K9" s="39"/>
      <c r="L9" s="39"/>
      <c r="M9" s="39"/>
      <c r="N9" s="39"/>
    </row>
    <row r="10" spans="1:20" s="6" customFormat="1" ht="13.15" x14ac:dyDescent="0.4">
      <c r="A10" s="12" t="s">
        <v>6</v>
      </c>
      <c r="B10" s="40"/>
      <c r="C10" s="41" t="s">
        <v>7</v>
      </c>
      <c r="D10" s="41" t="s">
        <v>8</v>
      </c>
      <c r="E10" s="41" t="s">
        <v>9</v>
      </c>
      <c r="F10" s="41" t="s">
        <v>10</v>
      </c>
      <c r="G10" s="41" t="s">
        <v>11</v>
      </c>
      <c r="H10" s="36"/>
      <c r="I10" s="36"/>
      <c r="J10" s="39"/>
      <c r="K10" s="39"/>
      <c r="L10" s="39"/>
      <c r="M10" s="39"/>
      <c r="N10" s="39"/>
    </row>
    <row r="11" spans="1:20" s="6" customFormat="1" ht="13.15" x14ac:dyDescent="0.4">
      <c r="A11" s="3" t="s">
        <v>12</v>
      </c>
      <c r="B11" s="36"/>
      <c r="C11" s="28">
        <f>H51+I51+C7+C8</f>
        <v>5803462.7336832983</v>
      </c>
      <c r="D11" s="28">
        <f>SUM(D51:G51)</f>
        <v>5727966.8890865296</v>
      </c>
      <c r="E11" s="28">
        <f>SUM(D51:G51)</f>
        <v>5727966.8890865296</v>
      </c>
      <c r="F11" s="28">
        <f>SUM(D51:G51)+I51+C8</f>
        <v>5727966.8890865296</v>
      </c>
      <c r="G11" s="29">
        <f>SUM(D52:G52)+I52+J52</f>
        <v>9093716.7301575076</v>
      </c>
      <c r="H11" s="43"/>
      <c r="I11" s="42"/>
      <c r="J11" s="39"/>
      <c r="K11" s="39"/>
      <c r="L11" s="39"/>
      <c r="M11" s="39"/>
      <c r="N11" s="39"/>
      <c r="O11" s="16"/>
      <c r="P11" s="16"/>
      <c r="Q11" s="16"/>
      <c r="R11" s="16"/>
      <c r="S11" s="16"/>
      <c r="T11" s="16"/>
    </row>
    <row r="12" spans="1:20" s="6" customFormat="1" ht="13.15" x14ac:dyDescent="0.4">
      <c r="A12" s="12" t="s">
        <v>13</v>
      </c>
      <c r="B12" s="40"/>
      <c r="C12" s="55">
        <f>C6</f>
        <v>2923023.8415902937</v>
      </c>
      <c r="D12" s="55">
        <f>H51+C5+C7</f>
        <v>6287995.7451714817</v>
      </c>
      <c r="E12" s="55">
        <f>C5+C7</f>
        <v>2342290.1414881842</v>
      </c>
      <c r="F12" s="55">
        <f>C5+C6</f>
        <v>3407556.853078478</v>
      </c>
      <c r="G12" s="55">
        <f>C5+C6</f>
        <v>3407556.853078478</v>
      </c>
      <c r="H12" s="36"/>
      <c r="I12" s="42"/>
      <c r="J12" s="39"/>
      <c r="K12" s="39"/>
      <c r="L12" s="39"/>
      <c r="M12" s="39"/>
      <c r="N12" s="39"/>
      <c r="O12" s="16"/>
      <c r="P12" s="16"/>
      <c r="Q12" s="16"/>
      <c r="R12" s="16"/>
      <c r="S12" s="16"/>
      <c r="T12" s="16"/>
    </row>
    <row r="13" spans="1:20" s="6" customFormat="1" ht="13.15" x14ac:dyDescent="0.4">
      <c r="A13" s="3" t="s">
        <v>14</v>
      </c>
      <c r="B13" s="36"/>
      <c r="C13" s="28">
        <f>C11-C12</f>
        <v>2880438.8920930047</v>
      </c>
      <c r="D13" s="28">
        <f>D11-D12</f>
        <v>-560028.85608495213</v>
      </c>
      <c r="E13" s="28">
        <f>E11-E12</f>
        <v>3385676.7475983454</v>
      </c>
      <c r="F13" s="28">
        <f>F11-F12</f>
        <v>2320410.0360080516</v>
      </c>
      <c r="G13" s="28">
        <f>G11-G12</f>
        <v>5686159.8770790296</v>
      </c>
      <c r="H13" s="36"/>
      <c r="I13" s="44"/>
      <c r="J13" s="39"/>
      <c r="K13" s="39"/>
      <c r="L13" s="39"/>
      <c r="M13" s="39"/>
      <c r="N13" s="39"/>
      <c r="O13" s="16"/>
      <c r="P13" s="16"/>
      <c r="Q13" s="16"/>
      <c r="R13" s="16"/>
      <c r="S13" s="16"/>
      <c r="T13" s="16"/>
    </row>
    <row r="14" spans="1:20" s="6" customFormat="1" ht="13.15" x14ac:dyDescent="0.4">
      <c r="A14" s="3" t="s">
        <v>15</v>
      </c>
      <c r="B14" s="36"/>
      <c r="C14" s="45">
        <f>IFERROR(C11/C12,0)</f>
        <v>1.9854312000841838</v>
      </c>
      <c r="D14" s="45">
        <f t="shared" ref="D14:G14" si="0">IFERROR(D11/D12,0)</f>
        <v>0.91093682648958607</v>
      </c>
      <c r="E14" s="45">
        <f t="shared" si="0"/>
        <v>2.4454557476159811</v>
      </c>
      <c r="F14" s="45">
        <f t="shared" si="0"/>
        <v>1.6809600356078376</v>
      </c>
      <c r="G14" s="45">
        <f t="shared" si="0"/>
        <v>2.6686911245345768</v>
      </c>
      <c r="H14" s="36"/>
      <c r="I14" s="36"/>
      <c r="J14" s="39"/>
      <c r="K14" s="39"/>
      <c r="L14" s="39"/>
      <c r="M14" s="39"/>
      <c r="N14" s="39"/>
      <c r="O14" s="16"/>
      <c r="P14" s="16"/>
      <c r="Q14" s="16"/>
      <c r="R14" s="16"/>
      <c r="S14" s="16"/>
      <c r="T14" s="16"/>
    </row>
    <row r="15" spans="1:20" s="6" customFormat="1" ht="13.15" x14ac:dyDescent="0.4">
      <c r="A15" s="3" t="s">
        <v>16</v>
      </c>
      <c r="B15" s="36"/>
      <c r="C15" s="54">
        <f>IFERROR(C12/B51,"")</f>
        <v>81.21803537404891</v>
      </c>
      <c r="D15" s="54">
        <f>IFERROR(D12/B51,"")</f>
        <v>174.71587251418273</v>
      </c>
      <c r="E15" s="54">
        <f>IFERROR(E12/B51,"")</f>
        <v>65.081988337178217</v>
      </c>
      <c r="F15" s="54">
        <f>IFERROR(F12/B51,"")</f>
        <v>94.681086447054042</v>
      </c>
      <c r="G15" s="54">
        <f>IFERROR(G12/B51,"")</f>
        <v>94.681086447054042</v>
      </c>
      <c r="H15" s="36"/>
      <c r="I15" s="36"/>
      <c r="J15" s="39"/>
      <c r="K15" s="39"/>
      <c r="L15" s="39"/>
      <c r="M15" s="39"/>
      <c r="N15" s="39"/>
      <c r="O15" s="16"/>
      <c r="P15" s="16"/>
      <c r="Q15" s="16"/>
      <c r="R15" s="16"/>
      <c r="S15" s="16"/>
      <c r="T15" s="16"/>
    </row>
    <row r="16" spans="1:20" s="6" customFormat="1" ht="13.15" x14ac:dyDescent="0.4">
      <c r="A16" s="3"/>
      <c r="B16" s="36"/>
      <c r="C16" s="36"/>
      <c r="D16" s="36"/>
      <c r="E16" s="36"/>
      <c r="F16" s="36"/>
      <c r="G16" s="36"/>
      <c r="H16" s="36"/>
      <c r="I16" s="36"/>
      <c r="J16" s="39"/>
      <c r="K16" s="39"/>
      <c r="L16" s="39"/>
      <c r="M16" s="39"/>
      <c r="N16" s="39"/>
    </row>
    <row r="17" spans="1:14" s="6" customFormat="1" ht="13.15" x14ac:dyDescent="0.4">
      <c r="A17" s="3"/>
      <c r="B17" s="36"/>
      <c r="C17" s="36"/>
      <c r="D17" s="38" t="s">
        <v>17</v>
      </c>
      <c r="E17" s="38" t="s">
        <v>17</v>
      </c>
      <c r="F17" s="38" t="s">
        <v>17</v>
      </c>
      <c r="G17" s="38"/>
      <c r="H17" s="38"/>
      <c r="I17" s="38"/>
      <c r="J17" s="38"/>
      <c r="K17" s="39"/>
      <c r="L17" s="39"/>
      <c r="M17" s="39"/>
      <c r="N17" s="39"/>
    </row>
    <row r="18" spans="1:14" s="6" customFormat="1" ht="13.15" x14ac:dyDescent="0.4">
      <c r="A18" s="3"/>
      <c r="B18" s="38" t="s">
        <v>18</v>
      </c>
      <c r="C18" s="38" t="s">
        <v>18</v>
      </c>
      <c r="D18" s="38" t="s">
        <v>19</v>
      </c>
      <c r="E18" s="38" t="s">
        <v>20</v>
      </c>
      <c r="F18" s="38" t="s">
        <v>21</v>
      </c>
      <c r="G18" s="38" t="s">
        <v>17</v>
      </c>
      <c r="H18" s="38"/>
      <c r="I18" s="38"/>
      <c r="J18" s="38"/>
      <c r="K18" s="39"/>
      <c r="L18" s="39"/>
      <c r="M18" s="39"/>
      <c r="N18" s="39"/>
    </row>
    <row r="19" spans="1:14" s="6" customFormat="1" ht="13.15" x14ac:dyDescent="0.4">
      <c r="A19" s="3"/>
      <c r="B19" s="38" t="s">
        <v>22</v>
      </c>
      <c r="C19" s="38" t="s">
        <v>23</v>
      </c>
      <c r="D19" s="38" t="s">
        <v>24</v>
      </c>
      <c r="E19" s="38" t="s">
        <v>24</v>
      </c>
      <c r="F19" s="38" t="s">
        <v>24</v>
      </c>
      <c r="G19" s="38" t="s">
        <v>22</v>
      </c>
      <c r="H19" s="38" t="s">
        <v>25</v>
      </c>
      <c r="I19" s="38" t="s">
        <v>26</v>
      </c>
      <c r="J19" s="38"/>
      <c r="K19" s="39"/>
      <c r="L19" s="39"/>
      <c r="M19" s="39"/>
      <c r="N19" s="39"/>
    </row>
    <row r="20" spans="1:14" s="6" customFormat="1" ht="13.15" x14ac:dyDescent="0.4">
      <c r="A20" s="13" t="s">
        <v>27</v>
      </c>
      <c r="B20" s="66" t="s">
        <v>28</v>
      </c>
      <c r="C20" s="41" t="s">
        <v>29</v>
      </c>
      <c r="D20" s="41" t="s">
        <v>30</v>
      </c>
      <c r="E20" s="41" t="s">
        <v>30</v>
      </c>
      <c r="F20" s="41" t="s">
        <v>30</v>
      </c>
      <c r="G20" s="41" t="s">
        <v>30</v>
      </c>
      <c r="H20" s="41" t="s">
        <v>31</v>
      </c>
      <c r="I20" s="41" t="s">
        <v>32</v>
      </c>
      <c r="J20" s="41" t="s">
        <v>33</v>
      </c>
      <c r="K20" s="39"/>
      <c r="L20" s="39"/>
      <c r="M20" s="39"/>
      <c r="N20" s="39"/>
    </row>
    <row r="21" spans="1:14" s="6" customFormat="1" ht="13.15" x14ac:dyDescent="0.4">
      <c r="A21" s="3">
        <v>1</v>
      </c>
      <c r="B21" s="62">
        <v>3811.2321008000063</v>
      </c>
      <c r="C21" s="62">
        <v>2.2929112999999912</v>
      </c>
      <c r="D21" s="29">
        <v>262467.90999999997</v>
      </c>
      <c r="E21" s="29">
        <v>40523.54</v>
      </c>
      <c r="F21" s="29">
        <v>88684.23</v>
      </c>
      <c r="G21" s="29">
        <v>93869.14</v>
      </c>
      <c r="H21" s="29">
        <v>381379.15</v>
      </c>
      <c r="I21" s="29">
        <v>0</v>
      </c>
      <c r="J21" s="29">
        <f>SUM(D21:G21)*J5</f>
        <v>48554.481999999996</v>
      </c>
      <c r="K21" s="39"/>
      <c r="L21" s="39"/>
      <c r="M21" s="39"/>
      <c r="N21" s="39"/>
    </row>
    <row r="22" spans="1:14" s="6" customFormat="1" ht="13.15" x14ac:dyDescent="0.4">
      <c r="A22" s="3">
        <v>2</v>
      </c>
      <c r="B22" s="62">
        <v>3811.2321008000063</v>
      </c>
      <c r="C22" s="62">
        <v>2.2929112999999912</v>
      </c>
      <c r="D22" s="29">
        <v>268373.45</v>
      </c>
      <c r="E22" s="29">
        <v>41435.33</v>
      </c>
      <c r="F22" s="29">
        <v>90679.63</v>
      </c>
      <c r="G22" s="29">
        <v>95974.35</v>
      </c>
      <c r="H22" s="29">
        <v>387099.84</v>
      </c>
      <c r="I22" s="29">
        <v>0</v>
      </c>
      <c r="J22" s="29">
        <f>SUM(D22:G22)*J5</f>
        <v>49646.276000000005</v>
      </c>
      <c r="K22" s="39"/>
      <c r="L22" s="39"/>
      <c r="M22" s="39"/>
      <c r="N22" s="39"/>
    </row>
    <row r="23" spans="1:14" s="6" customFormat="1" ht="13.15" x14ac:dyDescent="0.4">
      <c r="A23" s="3">
        <v>3</v>
      </c>
      <c r="B23" s="62">
        <v>3811.2321008000063</v>
      </c>
      <c r="C23" s="62">
        <v>2.2929112999999912</v>
      </c>
      <c r="D23" s="29">
        <v>274411.84000000003</v>
      </c>
      <c r="E23" s="29">
        <v>42367.61</v>
      </c>
      <c r="F23" s="29">
        <v>92719.92</v>
      </c>
      <c r="G23" s="29">
        <v>99911.54</v>
      </c>
      <c r="H23" s="29">
        <v>392906.32</v>
      </c>
      <c r="I23" s="29">
        <v>0</v>
      </c>
      <c r="J23" s="29">
        <f>SUM(D23:G23)*J5</f>
        <v>50941.091</v>
      </c>
      <c r="K23" s="39"/>
      <c r="L23" s="39"/>
      <c r="M23" s="39"/>
      <c r="N23" s="39"/>
    </row>
    <row r="24" spans="1:14" s="6" customFormat="1" ht="13.15" x14ac:dyDescent="0.4">
      <c r="A24" s="3">
        <v>4</v>
      </c>
      <c r="B24" s="62">
        <v>3811.2321008000063</v>
      </c>
      <c r="C24" s="62">
        <v>2.2929112999999912</v>
      </c>
      <c r="D24" s="29">
        <v>280586.11</v>
      </c>
      <c r="E24" s="29">
        <v>43320.9</v>
      </c>
      <c r="F24" s="29">
        <v>94806.11</v>
      </c>
      <c r="G24" s="29">
        <v>110246.91</v>
      </c>
      <c r="H24" s="29">
        <v>398799.93</v>
      </c>
      <c r="I24" s="29">
        <v>0</v>
      </c>
      <c r="J24" s="29">
        <f>SUM(D24:G24)*J5</f>
        <v>52896.003000000004</v>
      </c>
      <c r="K24" s="39"/>
      <c r="L24" s="39"/>
      <c r="M24" s="39"/>
      <c r="N24" s="39"/>
    </row>
    <row r="25" spans="1:14" s="6" customFormat="1" ht="13.15" x14ac:dyDescent="0.4">
      <c r="A25" s="3">
        <v>5</v>
      </c>
      <c r="B25" s="62">
        <v>3811.2321008000063</v>
      </c>
      <c r="C25" s="62">
        <v>2.2929112999999912</v>
      </c>
      <c r="D25" s="29">
        <v>286899.3</v>
      </c>
      <c r="E25" s="29">
        <v>44295.62</v>
      </c>
      <c r="F25" s="29">
        <v>96939.25</v>
      </c>
      <c r="G25" s="29">
        <v>123524.31</v>
      </c>
      <c r="H25" s="29">
        <v>404781.92</v>
      </c>
      <c r="I25" s="29">
        <v>0</v>
      </c>
      <c r="J25" s="29">
        <f>SUM(D25:G25)*J5</f>
        <v>55165.847999999998</v>
      </c>
      <c r="K25" s="39"/>
      <c r="L25" s="39"/>
      <c r="M25" s="39"/>
      <c r="N25" s="39"/>
    </row>
    <row r="26" spans="1:14" s="6" customFormat="1" ht="13.15" x14ac:dyDescent="0.4">
      <c r="A26" s="3">
        <v>6</v>
      </c>
      <c r="B26" s="62">
        <v>3065.2632034999751</v>
      </c>
      <c r="C26" s="62">
        <v>1.9269566999999923</v>
      </c>
      <c r="D26" s="29">
        <v>246534.38</v>
      </c>
      <c r="E26" s="29">
        <v>38063.5</v>
      </c>
      <c r="F26" s="29">
        <v>83300.509999999995</v>
      </c>
      <c r="G26" s="29">
        <v>100217.21</v>
      </c>
      <c r="H26" s="29">
        <v>327766.65000000002</v>
      </c>
      <c r="I26" s="29">
        <v>0</v>
      </c>
      <c r="J26" s="29">
        <f>SUM(D26:G26)*J5</f>
        <v>46811.560000000005</v>
      </c>
      <c r="K26" s="39"/>
      <c r="L26" s="39"/>
      <c r="M26" s="39"/>
      <c r="N26" s="39"/>
    </row>
    <row r="27" spans="1:14" s="6" customFormat="1" ht="13.15" x14ac:dyDescent="0.4">
      <c r="A27" s="3">
        <v>7</v>
      </c>
      <c r="B27" s="62">
        <v>3065.2632034999751</v>
      </c>
      <c r="C27" s="62">
        <v>1.9269566999999923</v>
      </c>
      <c r="D27" s="29">
        <v>252081.41</v>
      </c>
      <c r="E27" s="29">
        <v>38919.93</v>
      </c>
      <c r="F27" s="29">
        <v>85174.78</v>
      </c>
      <c r="G27" s="29">
        <v>107253.58</v>
      </c>
      <c r="H27" s="29">
        <v>332683.13</v>
      </c>
      <c r="I27" s="29">
        <v>0</v>
      </c>
      <c r="J27" s="29">
        <f>SUM(D27:G27)*J5</f>
        <v>48342.97</v>
      </c>
      <c r="K27" s="39"/>
      <c r="L27" s="39"/>
      <c r="M27" s="39"/>
      <c r="N27" s="39"/>
    </row>
    <row r="28" spans="1:14" s="6" customFormat="1" ht="13.15" x14ac:dyDescent="0.4">
      <c r="A28" s="3">
        <v>8</v>
      </c>
      <c r="B28" s="62">
        <v>3065.2632034999751</v>
      </c>
      <c r="C28" s="62">
        <v>1.9269566999999923</v>
      </c>
      <c r="D28" s="29">
        <v>257753.24</v>
      </c>
      <c r="E28" s="29">
        <v>39795.64</v>
      </c>
      <c r="F28" s="29">
        <v>87091.22</v>
      </c>
      <c r="G28" s="29">
        <v>111496.06</v>
      </c>
      <c r="H28" s="29">
        <v>337673.38</v>
      </c>
      <c r="I28" s="29">
        <v>0</v>
      </c>
      <c r="J28" s="29">
        <f>SUM(D28:G28)*J5</f>
        <v>49613.616000000002</v>
      </c>
      <c r="K28" s="39"/>
      <c r="L28" s="39"/>
      <c r="M28" s="39"/>
      <c r="N28" s="39"/>
    </row>
    <row r="29" spans="1:14" s="6" customFormat="1" ht="13.15" x14ac:dyDescent="0.4">
      <c r="A29" s="3">
        <v>9</v>
      </c>
      <c r="B29" s="62">
        <v>3065.2632034999751</v>
      </c>
      <c r="C29" s="62">
        <v>1.9269566999999923</v>
      </c>
      <c r="D29" s="29">
        <v>263552.69</v>
      </c>
      <c r="E29" s="29">
        <v>40691.040000000001</v>
      </c>
      <c r="F29" s="29">
        <v>89050.78</v>
      </c>
      <c r="G29" s="29">
        <v>116296.17</v>
      </c>
      <c r="H29" s="29">
        <v>342738.48</v>
      </c>
      <c r="I29" s="29">
        <v>0</v>
      </c>
      <c r="J29" s="29">
        <f>SUM(D29:G29)*J5</f>
        <v>50959.067999999999</v>
      </c>
      <c r="K29" s="39"/>
      <c r="L29" s="39"/>
      <c r="M29" s="39"/>
      <c r="N29" s="39"/>
    </row>
    <row r="30" spans="1:14" s="6" customFormat="1" ht="13.15" x14ac:dyDescent="0.4">
      <c r="A30" s="3">
        <v>10</v>
      </c>
      <c r="B30" s="62">
        <v>3065.2632034999751</v>
      </c>
      <c r="C30" s="62">
        <v>1.9269566999999923</v>
      </c>
      <c r="D30" s="29">
        <v>269482.63</v>
      </c>
      <c r="E30" s="29">
        <v>41606.589999999997</v>
      </c>
      <c r="F30" s="29">
        <v>91054.41</v>
      </c>
      <c r="G30" s="29">
        <v>123506.14</v>
      </c>
      <c r="H30" s="29">
        <v>347879.56</v>
      </c>
      <c r="I30" s="29">
        <v>0</v>
      </c>
      <c r="J30" s="29">
        <f>SUM(D30:G30)*J5</f>
        <v>52564.977000000006</v>
      </c>
      <c r="K30" s="39"/>
      <c r="L30" s="39"/>
      <c r="M30" s="39"/>
      <c r="N30" s="39"/>
    </row>
    <row r="31" spans="1:14" s="6" customFormat="1" ht="13.15" x14ac:dyDescent="0.4">
      <c r="A31" s="3">
        <v>11</v>
      </c>
      <c r="B31" s="62">
        <v>3065.2632034999751</v>
      </c>
      <c r="C31" s="62">
        <v>1.9269566999999923</v>
      </c>
      <c r="D31" s="29">
        <v>275545.98</v>
      </c>
      <c r="E31" s="29">
        <v>42542.720000000001</v>
      </c>
      <c r="F31" s="29">
        <v>93103.13</v>
      </c>
      <c r="G31" s="29">
        <v>132503.51</v>
      </c>
      <c r="H31" s="29">
        <v>353097.76</v>
      </c>
      <c r="I31" s="29">
        <v>0</v>
      </c>
      <c r="J31" s="29">
        <f>SUM(D31:G31)*J5</f>
        <v>54369.534</v>
      </c>
      <c r="K31" s="39"/>
      <c r="L31" s="39"/>
      <c r="M31" s="39"/>
      <c r="N31" s="39"/>
    </row>
    <row r="32" spans="1:14" s="6" customFormat="1" ht="13.15" x14ac:dyDescent="0.4">
      <c r="A32" s="3">
        <v>12</v>
      </c>
      <c r="B32" s="62">
        <v>3065.2632034999751</v>
      </c>
      <c r="C32" s="62">
        <v>1.9269566999999923</v>
      </c>
      <c r="D32" s="29">
        <v>281745.77</v>
      </c>
      <c r="E32" s="29">
        <v>43499.95</v>
      </c>
      <c r="F32" s="29">
        <v>95197.95</v>
      </c>
      <c r="G32" s="29">
        <v>139046.04999999999</v>
      </c>
      <c r="H32" s="29">
        <v>358394.22</v>
      </c>
      <c r="I32" s="29">
        <v>0</v>
      </c>
      <c r="J32" s="29">
        <f>SUM(D32:G32)*J5</f>
        <v>55948.972000000002</v>
      </c>
      <c r="K32" s="39"/>
      <c r="L32" s="39"/>
      <c r="M32" s="39"/>
      <c r="N32" s="39"/>
    </row>
    <row r="33" spans="1:14" s="6" customFormat="1" ht="13.15" x14ac:dyDescent="0.4">
      <c r="A33" s="3">
        <v>13</v>
      </c>
      <c r="B33" s="62">
        <v>3065.2632034999751</v>
      </c>
      <c r="C33" s="62">
        <v>1.9269566999999923</v>
      </c>
      <c r="D33" s="29">
        <v>288085.03999999998</v>
      </c>
      <c r="E33" s="29">
        <v>44478.68</v>
      </c>
      <c r="F33" s="29">
        <v>97339.9</v>
      </c>
      <c r="G33" s="29">
        <v>162900.91</v>
      </c>
      <c r="H33" s="29">
        <v>363770.15</v>
      </c>
      <c r="I33" s="29">
        <v>0</v>
      </c>
      <c r="J33" s="29">
        <f>SUM(D33:G33)*J5</f>
        <v>59280.453000000009</v>
      </c>
      <c r="K33" s="39"/>
      <c r="L33" s="39"/>
      <c r="M33" s="39"/>
      <c r="N33" s="39"/>
    </row>
    <row r="34" spans="1:14" s="6" customFormat="1" ht="13.15" x14ac:dyDescent="0.4">
      <c r="A34" s="3">
        <v>14</v>
      </c>
      <c r="B34" s="62">
        <v>3065.2632034999751</v>
      </c>
      <c r="C34" s="62">
        <v>1.9269566999999923</v>
      </c>
      <c r="D34" s="29">
        <v>294566.95</v>
      </c>
      <c r="E34" s="29">
        <v>45479.46</v>
      </c>
      <c r="F34" s="29">
        <v>99530.05</v>
      </c>
      <c r="G34" s="29">
        <v>169365.42</v>
      </c>
      <c r="H34" s="29">
        <v>369226.69</v>
      </c>
      <c r="I34" s="29">
        <v>0</v>
      </c>
      <c r="J34" s="29">
        <f>SUM(D34:G34)*J5</f>
        <v>60894.188000000002</v>
      </c>
      <c r="K34" s="39"/>
      <c r="L34" s="39"/>
      <c r="M34" s="39"/>
      <c r="N34" s="39"/>
    </row>
    <row r="35" spans="1:14" s="6" customFormat="1" ht="13.15" x14ac:dyDescent="0.4">
      <c r="A35" s="3">
        <v>15</v>
      </c>
      <c r="B35" s="62">
        <v>3065.2632034999751</v>
      </c>
      <c r="C35" s="62">
        <v>1.9269566999999923</v>
      </c>
      <c r="D35" s="29">
        <v>301194.71999999997</v>
      </c>
      <c r="E35" s="29">
        <v>46502.76</v>
      </c>
      <c r="F35" s="29">
        <v>101769.47</v>
      </c>
      <c r="G35" s="29">
        <v>181297.67</v>
      </c>
      <c r="H35" s="29">
        <v>374765.09</v>
      </c>
      <c r="I35" s="29">
        <v>0</v>
      </c>
      <c r="J35" s="29">
        <f>SUM(D35:G35)*J5</f>
        <v>63076.462</v>
      </c>
      <c r="K35" s="39"/>
      <c r="L35" s="39"/>
      <c r="M35" s="39"/>
      <c r="N35" s="39"/>
    </row>
    <row r="36" spans="1:14" s="6" customFormat="1" ht="13.15" x14ac:dyDescent="0.4">
      <c r="A36" s="3">
        <v>16</v>
      </c>
      <c r="B36" s="62">
        <v>3065.2632034999751</v>
      </c>
      <c r="C36" s="62">
        <v>1.9269566999999923</v>
      </c>
      <c r="D36" s="29">
        <v>307971.59999999998</v>
      </c>
      <c r="E36" s="29">
        <v>47549.07</v>
      </c>
      <c r="F36" s="29">
        <v>104059.29</v>
      </c>
      <c r="G36" s="29">
        <v>193207.17</v>
      </c>
      <c r="H36" s="29">
        <v>380386.57</v>
      </c>
      <c r="I36" s="29">
        <v>0</v>
      </c>
      <c r="J36" s="29">
        <f>SUM(D36:G36)*J5</f>
        <v>65278.713000000003</v>
      </c>
      <c r="K36" s="39"/>
      <c r="L36" s="39"/>
      <c r="M36" s="39"/>
      <c r="N36" s="39"/>
    </row>
    <row r="37" spans="1:14" s="6" customFormat="1" ht="13.15" x14ac:dyDescent="0.4">
      <c r="A37" s="3">
        <v>17</v>
      </c>
      <c r="B37" s="62">
        <v>3065.2632034999751</v>
      </c>
      <c r="C37" s="62">
        <v>1.9269566999999923</v>
      </c>
      <c r="D37" s="29">
        <v>314900.95</v>
      </c>
      <c r="E37" s="29">
        <v>48618.91</v>
      </c>
      <c r="F37" s="29">
        <v>106400.62</v>
      </c>
      <c r="G37" s="29">
        <v>200629.32</v>
      </c>
      <c r="H37" s="29">
        <v>386092.35</v>
      </c>
      <c r="I37" s="29">
        <v>0</v>
      </c>
      <c r="J37" s="29">
        <f>SUM(D37:G37)*J5</f>
        <v>67054.98000000001</v>
      </c>
      <c r="K37" s="39"/>
      <c r="L37" s="39"/>
      <c r="M37" s="39"/>
      <c r="N37" s="39"/>
    </row>
    <row r="38" spans="1:14" s="6" customFormat="1" ht="13.15" x14ac:dyDescent="0.4">
      <c r="A38" s="3">
        <v>18</v>
      </c>
      <c r="B38" s="62">
        <v>3065.2632034999751</v>
      </c>
      <c r="C38" s="62">
        <v>1.9269566999999923</v>
      </c>
      <c r="D38" s="29">
        <v>321986.24</v>
      </c>
      <c r="E38" s="29">
        <v>49712.84</v>
      </c>
      <c r="F38" s="29">
        <v>108794.64</v>
      </c>
      <c r="G38" s="29">
        <v>205143.48</v>
      </c>
      <c r="H38" s="29">
        <v>391883.75</v>
      </c>
      <c r="I38" s="29">
        <v>0</v>
      </c>
      <c r="J38" s="29">
        <f>SUM(D38:G38)*J5</f>
        <v>68563.72</v>
      </c>
      <c r="K38" s="39"/>
      <c r="L38" s="39"/>
      <c r="M38" s="39"/>
      <c r="N38" s="39"/>
    </row>
    <row r="39" spans="1:14" s="6" customFormat="1" ht="13.15" x14ac:dyDescent="0.4">
      <c r="A39" s="3">
        <v>19</v>
      </c>
      <c r="B39" s="62">
        <v>0</v>
      </c>
      <c r="C39" s="62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f>SUM(D39:G39)*J5</f>
        <v>0</v>
      </c>
      <c r="K39" s="39"/>
      <c r="L39" s="39"/>
      <c r="M39" s="39"/>
      <c r="N39" s="39"/>
    </row>
    <row r="40" spans="1:14" s="6" customFormat="1" ht="13.15" x14ac:dyDescent="0.4">
      <c r="A40" s="3">
        <v>20</v>
      </c>
      <c r="B40" s="62">
        <v>0</v>
      </c>
      <c r="C40" s="62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f>SUM(D40:G40)*J5</f>
        <v>0</v>
      </c>
      <c r="K40" s="39"/>
      <c r="L40" s="39"/>
      <c r="M40" s="39"/>
      <c r="N40" s="39"/>
    </row>
    <row r="41" spans="1:14" s="6" customFormat="1" ht="13.15" x14ac:dyDescent="0.4">
      <c r="A41" s="3">
        <v>21</v>
      </c>
      <c r="B41" s="62">
        <v>0</v>
      </c>
      <c r="C41" s="62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f>SUM(D41:G41)*J5</f>
        <v>0</v>
      </c>
      <c r="K41" s="39"/>
      <c r="L41" s="39"/>
      <c r="M41" s="39"/>
      <c r="N41" s="39"/>
    </row>
    <row r="42" spans="1:14" s="6" customFormat="1" ht="13.15" x14ac:dyDescent="0.4">
      <c r="A42" s="3">
        <v>22</v>
      </c>
      <c r="B42" s="62">
        <v>0</v>
      </c>
      <c r="C42" s="62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f>SUM(D42:G42)*J5</f>
        <v>0</v>
      </c>
      <c r="K42" s="39"/>
      <c r="L42" s="39"/>
      <c r="M42" s="39"/>
      <c r="N42" s="39"/>
    </row>
    <row r="43" spans="1:14" s="6" customFormat="1" ht="13.15" x14ac:dyDescent="0.4">
      <c r="A43" s="3">
        <v>23</v>
      </c>
      <c r="B43" s="62">
        <v>0</v>
      </c>
      <c r="C43" s="62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f>SUM(D43:G43)*J5</f>
        <v>0</v>
      </c>
      <c r="K43" s="39"/>
      <c r="L43" s="39"/>
      <c r="M43" s="39"/>
      <c r="N43" s="39"/>
    </row>
    <row r="44" spans="1:14" s="6" customFormat="1" ht="13.15" x14ac:dyDescent="0.4">
      <c r="A44" s="3">
        <v>24</v>
      </c>
      <c r="B44" s="62">
        <v>0</v>
      </c>
      <c r="C44" s="62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f>SUM(D44:G44)*J5</f>
        <v>0</v>
      </c>
      <c r="K44" s="39"/>
      <c r="L44" s="39"/>
      <c r="M44" s="39"/>
      <c r="N44" s="39"/>
    </row>
    <row r="45" spans="1:14" s="6" customFormat="1" ht="13.15" x14ac:dyDescent="0.4">
      <c r="A45" s="3">
        <v>25</v>
      </c>
      <c r="B45" s="62">
        <v>0</v>
      </c>
      <c r="C45" s="62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f>SUM(D45:G45)*J5</f>
        <v>0</v>
      </c>
      <c r="K45" s="39"/>
      <c r="L45" s="39"/>
      <c r="M45" s="39"/>
      <c r="N45" s="39"/>
    </row>
    <row r="46" spans="1:14" s="6" customFormat="1" ht="13.15" x14ac:dyDescent="0.4">
      <c r="A46" s="3">
        <v>26</v>
      </c>
      <c r="B46" s="62">
        <v>0</v>
      </c>
      <c r="C46" s="62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f>SUM(D46:G46)*J5</f>
        <v>0</v>
      </c>
      <c r="K46" s="39"/>
      <c r="L46" s="39"/>
      <c r="M46" s="39"/>
      <c r="N46" s="39"/>
    </row>
    <row r="47" spans="1:14" s="6" customFormat="1" ht="13.15" x14ac:dyDescent="0.4">
      <c r="A47" s="3">
        <v>27</v>
      </c>
      <c r="B47" s="62">
        <v>0</v>
      </c>
      <c r="C47" s="62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f>SUM(D47:G47)*J5</f>
        <v>0</v>
      </c>
      <c r="K47" s="39"/>
      <c r="L47" s="39"/>
      <c r="M47" s="39"/>
      <c r="N47" s="39"/>
    </row>
    <row r="48" spans="1:14" s="6" customFormat="1" ht="13.15" x14ac:dyDescent="0.4">
      <c r="A48" s="3">
        <v>28</v>
      </c>
      <c r="B48" s="62">
        <v>0</v>
      </c>
      <c r="C48" s="62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f>SUM(D48:G48)*J5</f>
        <v>0</v>
      </c>
      <c r="K48" s="39"/>
      <c r="L48" s="39"/>
      <c r="M48" s="39"/>
      <c r="N48" s="39"/>
    </row>
    <row r="49" spans="1:14" s="6" customFormat="1" ht="13.15" x14ac:dyDescent="0.4">
      <c r="A49" s="3">
        <v>29</v>
      </c>
      <c r="B49" s="62">
        <v>0</v>
      </c>
      <c r="C49" s="62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f>SUM(D49:G49)*J5</f>
        <v>0</v>
      </c>
      <c r="K49" s="39"/>
      <c r="L49" s="39"/>
      <c r="M49" s="39"/>
      <c r="N49" s="39"/>
    </row>
    <row r="50" spans="1:14" s="6" customFormat="1" ht="13.15" x14ac:dyDescent="0.4">
      <c r="A50" s="12">
        <v>30</v>
      </c>
      <c r="B50" s="63">
        <v>0</v>
      </c>
      <c r="C50" s="63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f>SUM(D50:G50)*J5</f>
        <v>0</v>
      </c>
      <c r="K50" s="39"/>
      <c r="L50" s="39"/>
      <c r="M50" s="39"/>
      <c r="N50" s="39"/>
    </row>
    <row r="51" spans="1:14" s="6" customFormat="1" ht="13.15" x14ac:dyDescent="0.4">
      <c r="A51" s="11" t="s">
        <v>34</v>
      </c>
      <c r="B51" s="62">
        <f>B21+NPV(J3,B22:B50)</f>
        <v>35989.836840159143</v>
      </c>
      <c r="C51" s="62">
        <f>C21+NPV(J3,C22:C50)</f>
        <v>22.173930770278645</v>
      </c>
      <c r="D51" s="29">
        <f>D21+NPV(J3,D22:D50)</f>
        <v>2941379.9231757764</v>
      </c>
      <c r="E51" s="29">
        <f>E21+NPV(J3,E22:E50)</f>
        <v>454132.29237872409</v>
      </c>
      <c r="F51" s="29">
        <f>F21+NPV(J3,F22:F50)</f>
        <v>993851.08800363529</v>
      </c>
      <c r="G51" s="29">
        <f>G21+NPV(J3,G22:G50)</f>
        <v>1338603.585528394</v>
      </c>
      <c r="H51" s="29">
        <f>H21+NPV(J3,H22:H50)</f>
        <v>3945705.603683298</v>
      </c>
      <c r="I51" s="29">
        <f>I21+NPV(J3,I22:I50)</f>
        <v>0</v>
      </c>
      <c r="J51" s="29">
        <f>J21+NPV(J3,J22:J50)</f>
        <v>572796.68890865287</v>
      </c>
      <c r="K51" s="39"/>
      <c r="L51" s="39"/>
      <c r="M51" s="39"/>
      <c r="N51" s="39"/>
    </row>
    <row r="52" spans="1:14" s="6" customFormat="1" ht="13.15" x14ac:dyDescent="0.4">
      <c r="A52" s="11" t="s">
        <v>35</v>
      </c>
      <c r="B52" s="64">
        <f>B21+NPV(J4,B22:B50)</f>
        <v>49722.719046171034</v>
      </c>
      <c r="C52" s="64">
        <f>C21+NPV(J4,C22:C50)</f>
        <v>30.764577000061237</v>
      </c>
      <c r="D52" s="29">
        <f>D21+NPV(J4,D22:D50)</f>
        <v>4196604.2576308316</v>
      </c>
      <c r="E52" s="29">
        <f>E21+NPV(J4,E22:E50)</f>
        <v>647931.78530935885</v>
      </c>
      <c r="F52" s="29">
        <f>F21+NPV(J4,F22:F50)</f>
        <v>1417973.8152624953</v>
      </c>
      <c r="G52" s="29">
        <f>G21+NPV(J4,G22:G50)</f>
        <v>2004505.3510314117</v>
      </c>
      <c r="H52" s="29">
        <f>H21+NPV(J4,H22:H50)</f>
        <v>5549448.5247578053</v>
      </c>
      <c r="I52" s="29">
        <f>I21+NPV(J4,I22:I50)</f>
        <v>0</v>
      </c>
      <c r="J52" s="29">
        <f>J21+NPV(J4,J22:J50)</f>
        <v>826701.52092340973</v>
      </c>
      <c r="K52" s="39"/>
      <c r="L52" s="39"/>
      <c r="M52" s="39"/>
      <c r="N52" s="39"/>
    </row>
    <row r="53" spans="1:14" s="6" customFormat="1" ht="13.15" x14ac:dyDescent="0.4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1:14" s="6" customFormat="1" ht="13.15" x14ac:dyDescent="0.4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14" s="6" customFormat="1" ht="13.15" x14ac:dyDescent="0.4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s="6" customFormat="1" ht="13.15" x14ac:dyDescent="0.4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1:14" s="6" customFormat="1" ht="13.15" x14ac:dyDescent="0.4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s="6" customFormat="1" ht="13.15" x14ac:dyDescent="0.4">
      <c r="B58" s="39"/>
      <c r="C58" s="50"/>
      <c r="D58" s="50"/>
      <c r="E58" s="50"/>
      <c r="F58" s="50"/>
      <c r="G58" s="50"/>
      <c r="H58" s="50"/>
      <c r="I58" s="50"/>
      <c r="J58" s="39"/>
      <c r="K58" s="39"/>
      <c r="L58" s="39"/>
      <c r="M58" s="39"/>
      <c r="N58" s="39"/>
    </row>
    <row r="59" spans="1:14" s="6" customFormat="1" ht="13.15" x14ac:dyDescent="0.4">
      <c r="B59" s="39"/>
      <c r="C59" s="50"/>
      <c r="D59" s="50"/>
      <c r="E59" s="50"/>
      <c r="F59" s="50"/>
      <c r="G59" s="50"/>
      <c r="H59" s="50"/>
      <c r="I59" s="50"/>
      <c r="J59" s="39"/>
      <c r="K59" s="39"/>
      <c r="L59" s="39"/>
      <c r="M59" s="39"/>
      <c r="N59" s="39"/>
    </row>
    <row r="60" spans="1:14" s="6" customFormat="1" ht="13.15" x14ac:dyDescent="0.4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  <row r="61" spans="1:14" s="6" customFormat="1" ht="13.15" x14ac:dyDescent="0.4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</row>
    <row r="62" spans="1:14" s="6" customFormat="1" ht="13.15" x14ac:dyDescent="0.4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1:14" s="6" customFormat="1" ht="13.15" x14ac:dyDescent="0.4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1:14" s="6" customFormat="1" ht="13.15" x14ac:dyDescent="0.4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spans="2:14" s="6" customFormat="1" ht="13.15" x14ac:dyDescent="0.4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</row>
    <row r="66" spans="2:14" s="6" customFormat="1" ht="13.15" x14ac:dyDescent="0.4"/>
    <row r="67" spans="2:14" s="6" customFormat="1" ht="13.15" x14ac:dyDescent="0.4"/>
    <row r="68" spans="2:14" s="6" customFormat="1" ht="13.15" x14ac:dyDescent="0.4"/>
  </sheetData>
  <printOptions horizontalCentered="1"/>
  <pageMargins left="0.23622047244094491" right="0.23622047244094491" top="0.74803149606299213" bottom="0.74803149606299213" header="0.31496062992125984" footer="0.31496062992125984"/>
  <pageSetup scale="74" orientation="portrait" r:id="rId1"/>
  <headerFooter>
    <oddHeader>&amp;CMidAmerican Energy Company
Iowa Energy Efficiency&amp;R2021 Exhibit F
Detailed Cost Benefit Results
EEP-2018-0002</oddHeader>
    <oddFooter>&amp;L&amp;A&amp;CPage &amp;P of &amp;N&amp;R&amp;F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D6957-27FD-47D4-8B4B-DB05664BBE25}">
  <sheetPr codeName="Sheet30">
    <pageSetUpPr fitToPage="1"/>
  </sheetPr>
  <dimension ref="A2:T68"/>
  <sheetViews>
    <sheetView view="pageLayout" zoomScale="90" zoomScaleNormal="100" zoomScalePageLayoutView="90" workbookViewId="0">
      <selection activeCell="A2" sqref="A2"/>
    </sheetView>
  </sheetViews>
  <sheetFormatPr defaultColWidth="9.1328125" defaultRowHeight="14.25" x14ac:dyDescent="0.45"/>
  <cols>
    <col min="1" max="1" customWidth="true" style="21" width="10.265625" collapsed="false"/>
    <col min="2" max="2" customWidth="true" style="21" width="14.3984375" collapsed="false"/>
    <col min="3" max="3" customWidth="true" style="21" width="14.265625" collapsed="false"/>
    <col min="4" max="6" customWidth="true" style="21" width="14.73046875" collapsed="false"/>
    <col min="7" max="7" customWidth="true" style="21" width="16.59765625" collapsed="false"/>
    <col min="8" max="9" customWidth="true" style="21" width="12.265625" collapsed="false"/>
    <col min="10" max="10" customWidth="true" style="21" width="13.0" collapsed="false"/>
    <col min="11" max="11" bestFit="true" customWidth="true" style="21" width="12.3984375" collapsed="false"/>
    <col min="12" max="12" customWidth="true" style="21" width="12.73046875" collapsed="false"/>
    <col min="13" max="13" bestFit="true" customWidth="true" style="21" width="23.1328125" collapsed="false"/>
    <col min="14" max="14" bestFit="true" customWidth="true" style="21" width="13.265625" collapsed="false"/>
    <col min="15" max="16" bestFit="true" customWidth="true" style="21" width="13.0" collapsed="false"/>
    <col min="17" max="17" bestFit="true" customWidth="true" style="21" width="12.73046875" collapsed="false"/>
    <col min="18" max="18" bestFit="true" customWidth="true" style="21" width="13.3984375" collapsed="false"/>
    <col min="19" max="16384" style="21" width="9.1328125" collapsed="false"/>
  </cols>
  <sheetData>
    <row r="2" spans="1:20" s="2" customFormat="1" ht="18" x14ac:dyDescent="0.55000000000000004">
      <c r="A2" s="1" t="s">
        <v>50</v>
      </c>
      <c r="B2" s="31"/>
      <c r="C2" s="31"/>
      <c r="D2" s="31"/>
      <c r="E2" s="31"/>
      <c r="F2" s="31"/>
      <c r="G2" s="31"/>
      <c r="H2" s="31"/>
      <c r="I2" s="32"/>
      <c r="J2" s="33"/>
      <c r="K2" s="26"/>
    </row>
    <row r="3" spans="1:20" s="2" customFormat="1" ht="18" x14ac:dyDescent="0.55000000000000004">
      <c r="A3" s="1" t="s">
        <v>63</v>
      </c>
      <c r="B3" s="31"/>
      <c r="C3" s="31"/>
      <c r="D3" s="31"/>
      <c r="E3" s="31"/>
      <c r="F3" s="31"/>
      <c r="G3" s="31"/>
      <c r="H3" s="31"/>
      <c r="I3" s="34" t="s">
        <v>36</v>
      </c>
      <c r="J3" s="35">
        <v>7.1300000000000002E-2</v>
      </c>
      <c r="K3" s="26"/>
    </row>
    <row r="4" spans="1:20" s="6" customFormat="1" x14ac:dyDescent="0.45">
      <c r="A4" s="3"/>
      <c r="B4" s="36"/>
      <c r="C4" s="28"/>
      <c r="D4" s="36"/>
      <c r="E4" s="36"/>
      <c r="F4" s="36"/>
      <c r="G4" s="36"/>
      <c r="H4" s="36"/>
      <c r="I4" s="34" t="s">
        <v>37</v>
      </c>
      <c r="J4" s="35">
        <v>2.1999999999999999E-2</v>
      </c>
      <c r="K4" s="4"/>
      <c r="L4" s="4"/>
      <c r="O4" s="5"/>
      <c r="P4" s="5"/>
      <c r="Q4" s="5"/>
      <c r="R4" s="5"/>
    </row>
    <row r="5" spans="1:20" s="6" customFormat="1" x14ac:dyDescent="0.45">
      <c r="A5" s="3" t="s">
        <v>0</v>
      </c>
      <c r="B5" s="36"/>
      <c r="C5" s="29">
        <v>394114.65</v>
      </c>
      <c r="D5" s="36"/>
      <c r="E5" s="36"/>
      <c r="F5" s="36"/>
      <c r="G5" s="36"/>
      <c r="H5" s="36"/>
      <c r="I5" s="34" t="s">
        <v>38</v>
      </c>
      <c r="J5" s="35">
        <v>7.4999999999999997E-2</v>
      </c>
      <c r="K5" s="4"/>
      <c r="L5" s="4"/>
      <c r="O5" s="5"/>
      <c r="P5" s="5"/>
      <c r="Q5" s="5"/>
      <c r="R5" s="5"/>
    </row>
    <row r="6" spans="1:20" s="6" customFormat="1" ht="13.15" x14ac:dyDescent="0.4">
      <c r="A6" s="3" t="s">
        <v>1</v>
      </c>
      <c r="B6" s="36"/>
      <c r="C6" s="29">
        <v>0</v>
      </c>
      <c r="D6" s="36"/>
      <c r="E6" s="36"/>
      <c r="F6" s="36"/>
      <c r="G6" s="36"/>
      <c r="H6" s="36"/>
      <c r="I6" s="37"/>
      <c r="J6" s="37"/>
      <c r="K6" s="4"/>
      <c r="L6" s="4"/>
      <c r="M6" s="4"/>
      <c r="N6" s="8"/>
      <c r="O6" s="8"/>
      <c r="P6" s="8"/>
      <c r="Q6" s="8"/>
      <c r="R6" s="8"/>
    </row>
    <row r="7" spans="1:20" s="6" customFormat="1" ht="13.15" x14ac:dyDescent="0.4">
      <c r="A7" s="3" t="s">
        <v>2</v>
      </c>
      <c r="B7" s="36"/>
      <c r="C7" s="29">
        <v>0</v>
      </c>
      <c r="D7" s="36"/>
      <c r="E7" s="36"/>
      <c r="F7" s="36"/>
      <c r="G7" s="36"/>
      <c r="H7" s="36"/>
      <c r="I7" s="37"/>
      <c r="J7" s="37"/>
      <c r="K7" s="4"/>
      <c r="L7" s="4"/>
      <c r="M7" s="4"/>
      <c r="N7" s="9"/>
      <c r="O7" s="9"/>
      <c r="P7" s="9"/>
      <c r="Q7" s="9"/>
      <c r="R7" s="9"/>
    </row>
    <row r="8" spans="1:20" s="6" customFormat="1" ht="13.15" x14ac:dyDescent="0.4">
      <c r="A8" s="3" t="s">
        <v>3</v>
      </c>
      <c r="B8" s="36"/>
      <c r="C8" s="29">
        <v>0</v>
      </c>
      <c r="D8" s="36"/>
      <c r="E8" s="36"/>
      <c r="F8" s="36"/>
      <c r="G8" s="36"/>
      <c r="H8" s="36"/>
      <c r="I8" s="37"/>
      <c r="J8" s="37"/>
      <c r="K8" s="4"/>
      <c r="L8" s="4"/>
      <c r="M8" s="4"/>
      <c r="N8" s="10"/>
      <c r="O8" s="10"/>
      <c r="P8" s="10"/>
      <c r="Q8" s="10"/>
      <c r="R8" s="10"/>
    </row>
    <row r="9" spans="1:20" s="6" customFormat="1" ht="13.15" x14ac:dyDescent="0.4">
      <c r="A9" s="3"/>
      <c r="B9" s="36"/>
      <c r="C9" s="38"/>
      <c r="D9" s="38" t="s">
        <v>4</v>
      </c>
      <c r="E9" s="38"/>
      <c r="F9" s="38" t="s">
        <v>5</v>
      </c>
      <c r="G9" s="38"/>
      <c r="H9" s="36"/>
      <c r="I9" s="36"/>
      <c r="J9" s="39"/>
    </row>
    <row r="10" spans="1:20" s="6" customFormat="1" ht="13.15" x14ac:dyDescent="0.4">
      <c r="A10" s="12" t="s">
        <v>6</v>
      </c>
      <c r="B10" s="40"/>
      <c r="C10" s="41" t="s">
        <v>7</v>
      </c>
      <c r="D10" s="41" t="s">
        <v>8</v>
      </c>
      <c r="E10" s="41" t="s">
        <v>9</v>
      </c>
      <c r="F10" s="41" t="s">
        <v>10</v>
      </c>
      <c r="G10" s="41" t="s">
        <v>11</v>
      </c>
      <c r="H10" s="36"/>
      <c r="I10" s="36"/>
      <c r="J10" s="39"/>
    </row>
    <row r="11" spans="1:20" s="6" customFormat="1" ht="13.15" x14ac:dyDescent="0.4">
      <c r="A11" s="3" t="s">
        <v>12</v>
      </c>
      <c r="B11" s="36"/>
      <c r="C11" s="28">
        <f>H51+I51+C7+C8</f>
        <v>0</v>
      </c>
      <c r="D11" s="28">
        <f>SUM(D51:G51)</f>
        <v>0</v>
      </c>
      <c r="E11" s="28">
        <f>SUM(D51:G51)</f>
        <v>0</v>
      </c>
      <c r="F11" s="28">
        <f>SUM(D51:G51)+I51+C8</f>
        <v>0</v>
      </c>
      <c r="G11" s="29">
        <f>SUM(D52:G52)+I52+J52</f>
        <v>0</v>
      </c>
      <c r="H11" s="43"/>
      <c r="I11" s="42"/>
      <c r="J11" s="39"/>
      <c r="O11" s="16"/>
      <c r="P11" s="16"/>
      <c r="Q11" s="16"/>
      <c r="R11" s="16"/>
      <c r="S11" s="16"/>
      <c r="T11" s="16"/>
    </row>
    <row r="12" spans="1:20" s="6" customFormat="1" ht="13.15" x14ac:dyDescent="0.4">
      <c r="A12" s="12" t="s">
        <v>13</v>
      </c>
      <c r="B12" s="40"/>
      <c r="C12" s="55">
        <f>C6</f>
        <v>0</v>
      </c>
      <c r="D12" s="55">
        <f>H51+C5+C7</f>
        <v>394114.65</v>
      </c>
      <c r="E12" s="55">
        <f>C5+C7</f>
        <v>394114.65</v>
      </c>
      <c r="F12" s="55">
        <f>C5+C6</f>
        <v>394114.65</v>
      </c>
      <c r="G12" s="55">
        <f>C5+C6</f>
        <v>394114.65</v>
      </c>
      <c r="H12" s="36"/>
      <c r="I12" s="42"/>
      <c r="J12" s="39"/>
      <c r="O12" s="16"/>
      <c r="P12" s="16"/>
      <c r="Q12" s="16"/>
      <c r="R12" s="16"/>
      <c r="S12" s="16"/>
      <c r="T12" s="16"/>
    </row>
    <row r="13" spans="1:20" s="6" customFormat="1" ht="13.15" x14ac:dyDescent="0.4">
      <c r="A13" s="3" t="s">
        <v>14</v>
      </c>
      <c r="B13" s="36"/>
      <c r="C13" s="28">
        <f>C11-C12</f>
        <v>0</v>
      </c>
      <c r="D13" s="28">
        <f>D11-D12</f>
        <v>-394114.65</v>
      </c>
      <c r="E13" s="28">
        <f>E11-E12</f>
        <v>-394114.65</v>
      </c>
      <c r="F13" s="28">
        <f>F11-F12</f>
        <v>-394114.65</v>
      </c>
      <c r="G13" s="28">
        <f>G11-G12</f>
        <v>-394114.65</v>
      </c>
      <c r="H13" s="36"/>
      <c r="I13" s="44"/>
      <c r="J13" s="39"/>
      <c r="O13" s="16"/>
      <c r="P13" s="16"/>
      <c r="Q13" s="16"/>
      <c r="R13" s="16"/>
      <c r="S13" s="16"/>
      <c r="T13" s="16"/>
    </row>
    <row r="14" spans="1:20" s="6" customFormat="1" ht="13.15" x14ac:dyDescent="0.4">
      <c r="A14" s="3" t="s">
        <v>15</v>
      </c>
      <c r="B14" s="36"/>
      <c r="C14" s="45">
        <f>IFERROR(C11/C12,0)</f>
        <v>0</v>
      </c>
      <c r="D14" s="45">
        <f t="shared" ref="D14:G14" si="0">IFERROR(D11/D12,0)</f>
        <v>0</v>
      </c>
      <c r="E14" s="45">
        <f t="shared" si="0"/>
        <v>0</v>
      </c>
      <c r="F14" s="45">
        <f t="shared" si="0"/>
        <v>0</v>
      </c>
      <c r="G14" s="45">
        <f t="shared" si="0"/>
        <v>0</v>
      </c>
      <c r="H14" s="36"/>
      <c r="I14" s="36"/>
      <c r="J14" s="39"/>
      <c r="O14" s="16"/>
      <c r="P14" s="16"/>
      <c r="Q14" s="16"/>
      <c r="R14" s="16"/>
      <c r="S14" s="16"/>
      <c r="T14" s="16"/>
    </row>
    <row r="15" spans="1:20" s="6" customFormat="1" ht="13.15" x14ac:dyDescent="0.4">
      <c r="A15" s="3" t="s">
        <v>48</v>
      </c>
      <c r="B15" s="36"/>
      <c r="C15" s="54" t="str">
        <f>IFERROR(C12/B51,"")</f>
        <v/>
      </c>
      <c r="D15" s="54" t="str">
        <f>IFERROR(D12/B51,"")</f>
        <v/>
      </c>
      <c r="E15" s="54" t="str">
        <f>IFERROR(E12/B51,"")</f>
        <v/>
      </c>
      <c r="F15" s="54" t="str">
        <f>IFERROR(F12/B51,"")</f>
        <v/>
      </c>
      <c r="G15" s="54" t="str">
        <f>IFERROR(G12/B52,"")</f>
        <v/>
      </c>
      <c r="H15" s="36"/>
      <c r="I15" s="36"/>
      <c r="J15" s="39"/>
      <c r="O15" s="16"/>
      <c r="P15" s="16"/>
      <c r="Q15" s="16"/>
      <c r="R15" s="16"/>
      <c r="S15" s="16"/>
      <c r="T15" s="16"/>
    </row>
    <row r="16" spans="1:20" s="6" customFormat="1" ht="13.15" x14ac:dyDescent="0.4">
      <c r="A16" s="3"/>
      <c r="B16" s="36"/>
      <c r="C16" s="36"/>
      <c r="D16" s="36"/>
      <c r="E16" s="36"/>
      <c r="F16" s="36"/>
      <c r="G16" s="36"/>
      <c r="H16" s="36"/>
      <c r="I16" s="36"/>
      <c r="J16" s="39"/>
    </row>
    <row r="17" spans="1:11" s="6" customFormat="1" ht="13.15" x14ac:dyDescent="0.4">
      <c r="A17" s="11"/>
      <c r="B17" s="38"/>
      <c r="C17" s="38"/>
      <c r="D17" s="38" t="s">
        <v>17</v>
      </c>
      <c r="E17" s="38" t="s">
        <v>17</v>
      </c>
      <c r="F17" s="38" t="s">
        <v>17</v>
      </c>
      <c r="G17" s="38"/>
      <c r="H17" s="38"/>
      <c r="I17" s="38"/>
      <c r="J17" s="38"/>
    </row>
    <row r="18" spans="1:11" s="6" customFormat="1" ht="13.15" x14ac:dyDescent="0.4">
      <c r="A18" s="11"/>
      <c r="B18" s="38"/>
      <c r="C18" s="38"/>
      <c r="D18" s="38" t="s">
        <v>46</v>
      </c>
      <c r="E18" s="38" t="s">
        <v>20</v>
      </c>
      <c r="F18" s="38" t="s">
        <v>21</v>
      </c>
      <c r="G18" s="38" t="s">
        <v>17</v>
      </c>
      <c r="H18" s="38"/>
      <c r="I18" s="38"/>
      <c r="J18" s="38"/>
    </row>
    <row r="19" spans="1:11" s="6" customFormat="1" ht="13.15" x14ac:dyDescent="0.4">
      <c r="A19" s="11"/>
      <c r="B19" s="38" t="s">
        <v>22</v>
      </c>
      <c r="C19" s="38" t="s">
        <v>23</v>
      </c>
      <c r="D19" s="38" t="s">
        <v>24</v>
      </c>
      <c r="E19" s="38" t="s">
        <v>24</v>
      </c>
      <c r="F19" s="38" t="s">
        <v>24</v>
      </c>
      <c r="G19" s="38" t="s">
        <v>22</v>
      </c>
      <c r="H19" s="38" t="s">
        <v>25</v>
      </c>
      <c r="I19" s="38" t="s">
        <v>26</v>
      </c>
      <c r="J19" s="38"/>
    </row>
    <row r="20" spans="1:11" s="6" customFormat="1" ht="13.15" x14ac:dyDescent="0.4">
      <c r="A20" s="13" t="s">
        <v>27</v>
      </c>
      <c r="B20" s="41" t="s">
        <v>47</v>
      </c>
      <c r="C20" s="41" t="s">
        <v>47</v>
      </c>
      <c r="D20" s="41" t="s">
        <v>30</v>
      </c>
      <c r="E20" s="41" t="s">
        <v>30</v>
      </c>
      <c r="F20" s="41" t="s">
        <v>30</v>
      </c>
      <c r="G20" s="41" t="s">
        <v>30</v>
      </c>
      <c r="H20" s="41" t="s">
        <v>31</v>
      </c>
      <c r="I20" s="41" t="s">
        <v>32</v>
      </c>
      <c r="J20" s="41" t="s">
        <v>33</v>
      </c>
    </row>
    <row r="21" spans="1:11" s="6" customFormat="1" ht="13.15" x14ac:dyDescent="0.4">
      <c r="A21" s="3">
        <v>1</v>
      </c>
      <c r="B21" s="67">
        <v>0</v>
      </c>
      <c r="C21" s="67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f>SUM(D21:G21)*J5</f>
        <v>0</v>
      </c>
    </row>
    <row r="22" spans="1:11" s="6" customFormat="1" ht="13.15" x14ac:dyDescent="0.4">
      <c r="A22" s="3">
        <v>2</v>
      </c>
      <c r="B22" s="67">
        <v>0</v>
      </c>
      <c r="C22" s="67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f>SUM(D22:G22)*J5</f>
        <v>0</v>
      </c>
    </row>
    <row r="23" spans="1:11" s="6" customFormat="1" ht="13.15" x14ac:dyDescent="0.4">
      <c r="A23" s="3">
        <v>3</v>
      </c>
      <c r="B23" s="67">
        <v>0</v>
      </c>
      <c r="C23" s="67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f>SUM(D23:G23)*J5</f>
        <v>0</v>
      </c>
    </row>
    <row r="24" spans="1:11" s="6" customFormat="1" ht="13.15" x14ac:dyDescent="0.4">
      <c r="A24" s="36">
        <v>4</v>
      </c>
      <c r="B24" s="67">
        <v>0</v>
      </c>
      <c r="C24" s="67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f>SUM(D24:G24)*J5</f>
        <v>0</v>
      </c>
      <c r="K24" s="39"/>
    </row>
    <row r="25" spans="1:11" s="6" customFormat="1" ht="13.15" x14ac:dyDescent="0.4">
      <c r="A25" s="36">
        <v>5</v>
      </c>
      <c r="B25" s="67">
        <v>0</v>
      </c>
      <c r="C25" s="67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f>SUM(D25:G25)*J5</f>
        <v>0</v>
      </c>
      <c r="K25" s="39"/>
    </row>
    <row r="26" spans="1:11" s="6" customFormat="1" ht="13.15" x14ac:dyDescent="0.4">
      <c r="A26" s="36">
        <v>6</v>
      </c>
      <c r="B26" s="67">
        <v>0</v>
      </c>
      <c r="C26" s="67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f>SUM(D26:G26)*J5</f>
        <v>0</v>
      </c>
      <c r="K26" s="39"/>
    </row>
    <row r="27" spans="1:11" s="6" customFormat="1" ht="13.15" x14ac:dyDescent="0.4">
      <c r="A27" s="36">
        <v>7</v>
      </c>
      <c r="B27" s="67">
        <v>0</v>
      </c>
      <c r="C27" s="67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f>SUM(D27:G27)*J5</f>
        <v>0</v>
      </c>
      <c r="K27" s="39"/>
    </row>
    <row r="28" spans="1:11" s="6" customFormat="1" ht="13.15" x14ac:dyDescent="0.4">
      <c r="A28" s="36">
        <v>8</v>
      </c>
      <c r="B28" s="67">
        <v>0</v>
      </c>
      <c r="C28" s="67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f>SUM(D28:G28)*J5</f>
        <v>0</v>
      </c>
      <c r="K28" s="39"/>
    </row>
    <row r="29" spans="1:11" s="6" customFormat="1" ht="13.15" x14ac:dyDescent="0.4">
      <c r="A29" s="36">
        <v>9</v>
      </c>
      <c r="B29" s="67">
        <v>0</v>
      </c>
      <c r="C29" s="67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f>SUM(D29:G29)*J5</f>
        <v>0</v>
      </c>
      <c r="K29" s="39"/>
    </row>
    <row r="30" spans="1:11" s="6" customFormat="1" ht="13.15" x14ac:dyDescent="0.4">
      <c r="A30" s="36">
        <v>10</v>
      </c>
      <c r="B30" s="67">
        <v>0</v>
      </c>
      <c r="C30" s="67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f>SUM(D30:G30)*J5</f>
        <v>0</v>
      </c>
      <c r="K30" s="39"/>
    </row>
    <row r="31" spans="1:11" s="6" customFormat="1" ht="13.15" x14ac:dyDescent="0.4">
      <c r="A31" s="36">
        <v>11</v>
      </c>
      <c r="B31" s="67">
        <v>0</v>
      </c>
      <c r="C31" s="67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f>SUM(D31:G31)*J5</f>
        <v>0</v>
      </c>
      <c r="K31" s="39"/>
    </row>
    <row r="32" spans="1:11" s="6" customFormat="1" ht="13.15" x14ac:dyDescent="0.4">
      <c r="A32" s="36">
        <v>12</v>
      </c>
      <c r="B32" s="67">
        <v>0</v>
      </c>
      <c r="C32" s="67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f>SUM(D32:G32)*J5</f>
        <v>0</v>
      </c>
      <c r="K32" s="39"/>
    </row>
    <row r="33" spans="1:11" s="6" customFormat="1" ht="13.15" x14ac:dyDescent="0.4">
      <c r="A33" s="36">
        <v>13</v>
      </c>
      <c r="B33" s="67">
        <v>0</v>
      </c>
      <c r="C33" s="67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f>SUM(D33:G33)*J5</f>
        <v>0</v>
      </c>
      <c r="K33" s="39"/>
    </row>
    <row r="34" spans="1:11" s="6" customFormat="1" ht="13.15" x14ac:dyDescent="0.4">
      <c r="A34" s="36">
        <v>14</v>
      </c>
      <c r="B34" s="67">
        <v>0</v>
      </c>
      <c r="C34" s="67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f>SUM(D34:G34)*J5</f>
        <v>0</v>
      </c>
      <c r="K34" s="39"/>
    </row>
    <row r="35" spans="1:11" s="6" customFormat="1" ht="13.15" x14ac:dyDescent="0.4">
      <c r="A35" s="36">
        <v>15</v>
      </c>
      <c r="B35" s="67">
        <v>0</v>
      </c>
      <c r="C35" s="67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f>SUM(D35:G35)*J5</f>
        <v>0</v>
      </c>
      <c r="K35" s="39"/>
    </row>
    <row r="36" spans="1:11" s="6" customFormat="1" ht="13.15" x14ac:dyDescent="0.4">
      <c r="A36" s="36">
        <v>16</v>
      </c>
      <c r="B36" s="67">
        <v>0</v>
      </c>
      <c r="C36" s="67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f>SUM(D36:G36)*J5</f>
        <v>0</v>
      </c>
      <c r="K36" s="39"/>
    </row>
    <row r="37" spans="1:11" s="6" customFormat="1" ht="13.15" x14ac:dyDescent="0.4">
      <c r="A37" s="36">
        <v>17</v>
      </c>
      <c r="B37" s="67">
        <v>0</v>
      </c>
      <c r="C37" s="67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f>SUM(D37:G37)*J5</f>
        <v>0</v>
      </c>
      <c r="K37" s="39"/>
    </row>
    <row r="38" spans="1:11" s="6" customFormat="1" ht="13.15" x14ac:dyDescent="0.4">
      <c r="A38" s="36">
        <v>18</v>
      </c>
      <c r="B38" s="67">
        <v>0</v>
      </c>
      <c r="C38" s="67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f>SUM(D38:G38)*J5</f>
        <v>0</v>
      </c>
      <c r="K38" s="39"/>
    </row>
    <row r="39" spans="1:11" s="6" customFormat="1" ht="13.15" x14ac:dyDescent="0.4">
      <c r="A39" s="36">
        <v>19</v>
      </c>
      <c r="B39" s="67">
        <v>0</v>
      </c>
      <c r="C39" s="67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f>SUM(D39:G39)*J5</f>
        <v>0</v>
      </c>
      <c r="K39" s="39"/>
    </row>
    <row r="40" spans="1:11" s="6" customFormat="1" ht="13.15" x14ac:dyDescent="0.4">
      <c r="A40" s="36">
        <v>20</v>
      </c>
      <c r="B40" s="67">
        <v>0</v>
      </c>
      <c r="C40" s="67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f>SUM(D40:G40)*J5</f>
        <v>0</v>
      </c>
      <c r="K40" s="39"/>
    </row>
    <row r="41" spans="1:11" s="6" customFormat="1" ht="13.15" x14ac:dyDescent="0.4">
      <c r="A41" s="36">
        <v>21</v>
      </c>
      <c r="B41" s="67">
        <v>0</v>
      </c>
      <c r="C41" s="67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f>SUM(D41:G41)*J5</f>
        <v>0</v>
      </c>
      <c r="K41" s="39"/>
    </row>
    <row r="42" spans="1:11" s="6" customFormat="1" ht="13.15" x14ac:dyDescent="0.4">
      <c r="A42" s="36">
        <v>22</v>
      </c>
      <c r="B42" s="67">
        <v>0</v>
      </c>
      <c r="C42" s="67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f>SUM(D42:G42)*J5</f>
        <v>0</v>
      </c>
      <c r="K42" s="39"/>
    </row>
    <row r="43" spans="1:11" s="6" customFormat="1" ht="13.15" x14ac:dyDescent="0.4">
      <c r="A43" s="36">
        <v>23</v>
      </c>
      <c r="B43" s="67">
        <v>0</v>
      </c>
      <c r="C43" s="67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f>SUM(D43:G43)*J5</f>
        <v>0</v>
      </c>
      <c r="K43" s="39"/>
    </row>
    <row r="44" spans="1:11" s="6" customFormat="1" ht="13.15" x14ac:dyDescent="0.4">
      <c r="A44" s="36">
        <v>24</v>
      </c>
      <c r="B44" s="67">
        <v>0</v>
      </c>
      <c r="C44" s="67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f>SUM(D44:G44)*J5</f>
        <v>0</v>
      </c>
      <c r="K44" s="39"/>
    </row>
    <row r="45" spans="1:11" s="6" customFormat="1" ht="13.15" x14ac:dyDescent="0.4">
      <c r="A45" s="36">
        <v>25</v>
      </c>
      <c r="B45" s="67">
        <v>0</v>
      </c>
      <c r="C45" s="67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f>SUM(D45:G45)*J5</f>
        <v>0</v>
      </c>
      <c r="K45" s="39"/>
    </row>
    <row r="46" spans="1:11" s="6" customFormat="1" ht="13.15" x14ac:dyDescent="0.4">
      <c r="A46" s="36">
        <v>26</v>
      </c>
      <c r="B46" s="67">
        <v>0</v>
      </c>
      <c r="C46" s="67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f>SUM(D46:G46)*J5</f>
        <v>0</v>
      </c>
      <c r="K46" s="39"/>
    </row>
    <row r="47" spans="1:11" s="6" customFormat="1" ht="13.15" x14ac:dyDescent="0.4">
      <c r="A47" s="36">
        <v>27</v>
      </c>
      <c r="B47" s="67">
        <v>0</v>
      </c>
      <c r="C47" s="67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f>SUM(D47:G47)*J5</f>
        <v>0</v>
      </c>
      <c r="K47" s="39"/>
    </row>
    <row r="48" spans="1:11" s="6" customFormat="1" ht="13.15" x14ac:dyDescent="0.4">
      <c r="A48" s="36">
        <v>28</v>
      </c>
      <c r="B48" s="67">
        <v>0</v>
      </c>
      <c r="C48" s="67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f>SUM(D48:G48)*J5</f>
        <v>0</v>
      </c>
      <c r="K48" s="39"/>
    </row>
    <row r="49" spans="1:11" s="6" customFormat="1" ht="13.15" x14ac:dyDescent="0.4">
      <c r="A49" s="36">
        <v>29</v>
      </c>
      <c r="B49" s="67">
        <v>0</v>
      </c>
      <c r="C49" s="67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f>SUM(D49:G49)*J5</f>
        <v>0</v>
      </c>
      <c r="K49" s="39"/>
    </row>
    <row r="50" spans="1:11" s="6" customFormat="1" ht="13.15" x14ac:dyDescent="0.4">
      <c r="A50" s="40">
        <v>30</v>
      </c>
      <c r="B50" s="68">
        <v>0</v>
      </c>
      <c r="C50" s="68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f>SUM(D50:G50)*J5</f>
        <v>0</v>
      </c>
      <c r="K50" s="39"/>
    </row>
    <row r="51" spans="1:11" s="6" customFormat="1" ht="13.15" x14ac:dyDescent="0.4">
      <c r="A51" s="38" t="s">
        <v>34</v>
      </c>
      <c r="B51" s="67">
        <f>B21+NPV(J3,B22:B50)</f>
        <v>0</v>
      </c>
      <c r="C51" s="67">
        <f>C21+NPV(J3,C22:C50)</f>
        <v>0</v>
      </c>
      <c r="D51" s="29">
        <f>D21+NPV(J3,D22:D50)</f>
        <v>0</v>
      </c>
      <c r="E51" s="29">
        <f>E21+NPV(J3,E22:E50)</f>
        <v>0</v>
      </c>
      <c r="F51" s="29">
        <f>F21+NPV(J3,F22:F50)</f>
        <v>0</v>
      </c>
      <c r="G51" s="29">
        <f>G21+NPV(J3,G22:G50)</f>
        <v>0</v>
      </c>
      <c r="H51" s="29">
        <f>H21+NPV(J3,H22:H50)</f>
        <v>0</v>
      </c>
      <c r="I51" s="29">
        <f>I21+NPV(J3,I22:I50)</f>
        <v>0</v>
      </c>
      <c r="J51" s="29">
        <f>J21+NPV(J3,J22:J50)</f>
        <v>0</v>
      </c>
      <c r="K51" s="39"/>
    </row>
    <row r="52" spans="1:11" s="6" customFormat="1" ht="13.15" x14ac:dyDescent="0.4">
      <c r="A52" s="38" t="s">
        <v>35</v>
      </c>
      <c r="B52" s="56">
        <f>B21+NPV(J4,B22:B50)</f>
        <v>0</v>
      </c>
      <c r="C52" s="56">
        <f>C21+NPV(J4,C22:C50)</f>
        <v>0</v>
      </c>
      <c r="D52" s="29">
        <f>D21+NPV(J4,D22:D50)</f>
        <v>0</v>
      </c>
      <c r="E52" s="29">
        <f>E21+NPV(J4,E22:E50)</f>
        <v>0</v>
      </c>
      <c r="F52" s="29">
        <f>F21+NPV(J4,F22:F50)</f>
        <v>0</v>
      </c>
      <c r="G52" s="29">
        <f>G21+NPV(J4,G22:G50)</f>
        <v>0</v>
      </c>
      <c r="H52" s="29">
        <f>H21+NPV(J4,H22:H50)</f>
        <v>0</v>
      </c>
      <c r="I52" s="29">
        <f>I21+NPV(J4,I22:I50)</f>
        <v>0</v>
      </c>
      <c r="J52" s="29">
        <f>J21+NPV(J4,J22:J50)</f>
        <v>0</v>
      </c>
      <c r="K52" s="39"/>
    </row>
    <row r="53" spans="1:11" s="6" customFormat="1" ht="13.15" x14ac:dyDescent="0.4"/>
    <row r="54" spans="1:11" s="6" customFormat="1" ht="13.15" x14ac:dyDescent="0.4"/>
    <row r="55" spans="1:11" s="6" customFormat="1" ht="13.15" x14ac:dyDescent="0.4"/>
    <row r="56" spans="1:11" s="6" customFormat="1" ht="13.15" x14ac:dyDescent="0.4"/>
    <row r="57" spans="1:11" s="6" customFormat="1" ht="13.15" x14ac:dyDescent="0.4"/>
    <row r="58" spans="1:11" s="6" customFormat="1" ht="13.15" x14ac:dyDescent="0.4">
      <c r="C58" s="20"/>
      <c r="D58" s="20"/>
      <c r="E58" s="20"/>
      <c r="F58" s="20"/>
      <c r="G58" s="20"/>
      <c r="H58" s="20"/>
      <c r="I58" s="20"/>
    </row>
    <row r="59" spans="1:11" s="6" customFormat="1" ht="13.15" x14ac:dyDescent="0.4">
      <c r="C59" s="20"/>
      <c r="D59" s="20"/>
      <c r="E59" s="20"/>
      <c r="F59" s="20"/>
      <c r="G59" s="20"/>
      <c r="H59" s="20"/>
      <c r="I59" s="20"/>
    </row>
    <row r="60" spans="1:11" s="6" customFormat="1" ht="13.15" x14ac:dyDescent="0.4"/>
    <row r="61" spans="1:11" s="6" customFormat="1" ht="13.15" x14ac:dyDescent="0.4"/>
    <row r="62" spans="1:11" s="6" customFormat="1" ht="13.15" x14ac:dyDescent="0.4"/>
    <row r="63" spans="1:11" s="6" customFormat="1" ht="13.15" x14ac:dyDescent="0.4"/>
    <row r="64" spans="1:11" s="6" customFormat="1" ht="13.15" x14ac:dyDescent="0.4"/>
    <row r="65" s="6" customFormat="1" ht="13.15" x14ac:dyDescent="0.4"/>
    <row r="66" s="6" customFormat="1" ht="13.15" x14ac:dyDescent="0.4"/>
    <row r="67" s="6" customFormat="1" ht="13.15" x14ac:dyDescent="0.4"/>
    <row r="68" s="6" customFormat="1" ht="13.15" x14ac:dyDescent="0.4"/>
  </sheetData>
  <printOptions horizontalCentered="1"/>
  <pageMargins left="0.23622047244094491" right="0.23622047244094491" top="0.74803149606299213" bottom="0.74803149606299213" header="0.31496062992125984" footer="0.31496062992125984"/>
  <pageSetup scale="74" orientation="portrait" r:id="rId1"/>
  <headerFooter>
    <oddHeader>&amp;CMidAmerican Energy Company
Iowa Energy Efficiency&amp;R2021 Exhibit F
Detailed Cost Benefit Results
EEP-2018-0002</oddHeader>
    <oddFooter>&amp;L&amp;A&amp;CPage &amp;P of &amp;N&amp;R&amp;F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363DF-5BAD-4B57-8F59-C2AA535D0F42}">
  <sheetPr codeName="Sheet8">
    <pageSetUpPr fitToPage="1"/>
  </sheetPr>
  <dimension ref="A2:T68"/>
  <sheetViews>
    <sheetView view="pageLayout" zoomScale="90" zoomScaleNormal="100" zoomScalePageLayoutView="90" workbookViewId="0">
      <selection activeCell="A2" sqref="A2"/>
    </sheetView>
  </sheetViews>
  <sheetFormatPr defaultColWidth="9.1328125" defaultRowHeight="14.25" x14ac:dyDescent="0.45"/>
  <cols>
    <col min="1" max="1" customWidth="true" style="21" width="10.265625" collapsed="false"/>
    <col min="2" max="2" customWidth="true" style="21" width="14.3984375" collapsed="false"/>
    <col min="3" max="3" customWidth="true" style="21" width="14.265625" collapsed="false"/>
    <col min="4" max="6" customWidth="true" style="21" width="14.73046875" collapsed="false"/>
    <col min="7" max="7" customWidth="true" style="21" width="16.59765625" collapsed="false"/>
    <col min="8" max="9" customWidth="true" style="21" width="12.265625" collapsed="false"/>
    <col min="10" max="10" customWidth="true" style="21" width="13.0" collapsed="false"/>
    <col min="11" max="11" bestFit="true" customWidth="true" style="21" width="12.3984375" collapsed="false"/>
    <col min="12" max="12" customWidth="true" style="21" width="12.73046875" collapsed="false"/>
    <col min="13" max="13" bestFit="true" customWidth="true" style="21" width="23.1328125" collapsed="false"/>
    <col min="14" max="14" bestFit="true" customWidth="true" style="21" width="13.265625" collapsed="false"/>
    <col min="15" max="16" bestFit="true" customWidth="true" style="21" width="13.0" collapsed="false"/>
    <col min="17" max="17" bestFit="true" customWidth="true" style="21" width="12.73046875" collapsed="false"/>
    <col min="18" max="18" bestFit="true" customWidth="true" style="21" width="13.3984375" collapsed="false"/>
    <col min="19" max="16384" style="21" width="9.1328125" collapsed="false"/>
  </cols>
  <sheetData>
    <row r="2" spans="1:20" s="2" customFormat="1" ht="18" x14ac:dyDescent="0.55000000000000004">
      <c r="A2" s="1" t="s">
        <v>49</v>
      </c>
      <c r="B2" s="1"/>
      <c r="C2" s="1"/>
      <c r="D2" s="1"/>
      <c r="E2" s="1"/>
      <c r="F2" s="1"/>
      <c r="G2" s="1"/>
      <c r="H2" s="1"/>
      <c r="I2" s="1"/>
    </row>
    <row r="3" spans="1:20" s="2" customFormat="1" ht="18" x14ac:dyDescent="0.55000000000000004">
      <c r="A3" s="1" t="s">
        <v>52</v>
      </c>
      <c r="B3" s="31"/>
      <c r="C3" s="31"/>
      <c r="D3" s="31"/>
      <c r="E3" s="31"/>
      <c r="F3" s="31"/>
      <c r="G3" s="31"/>
      <c r="H3" s="31"/>
      <c r="I3" s="34" t="s">
        <v>36</v>
      </c>
      <c r="J3" s="35">
        <v>7.1300000000000002E-2</v>
      </c>
      <c r="K3" s="46"/>
      <c r="L3" s="46"/>
      <c r="M3" s="46"/>
      <c r="N3" s="46"/>
    </row>
    <row r="4" spans="1:20" s="6" customFormat="1" x14ac:dyDescent="0.45">
      <c r="A4" s="3"/>
      <c r="B4" s="36"/>
      <c r="C4" s="28"/>
      <c r="D4" s="36"/>
      <c r="E4" s="36"/>
      <c r="F4" s="36"/>
      <c r="G4" s="36"/>
      <c r="H4" s="36"/>
      <c r="I4" s="34" t="s">
        <v>37</v>
      </c>
      <c r="J4" s="35">
        <v>2.1999999999999999E-2</v>
      </c>
      <c r="K4" s="37"/>
      <c r="L4" s="37"/>
      <c r="M4" s="39"/>
      <c r="N4" s="39"/>
      <c r="O4" s="5"/>
      <c r="P4" s="5"/>
      <c r="Q4" s="5"/>
      <c r="R4" s="5"/>
    </row>
    <row r="5" spans="1:20" s="6" customFormat="1" x14ac:dyDescent="0.45">
      <c r="A5" s="3" t="s">
        <v>0</v>
      </c>
      <c r="B5" s="36"/>
      <c r="C5" s="29">
        <v>85958.317871246138</v>
      </c>
      <c r="D5" s="36"/>
      <c r="E5" s="36"/>
      <c r="F5" s="36"/>
      <c r="G5" s="36"/>
      <c r="H5" s="36"/>
      <c r="I5" s="34" t="s">
        <v>38</v>
      </c>
      <c r="J5" s="35">
        <v>0.1</v>
      </c>
      <c r="K5" s="37"/>
      <c r="L5" s="37"/>
      <c r="M5" s="39"/>
      <c r="N5" s="39"/>
      <c r="O5" s="5"/>
      <c r="P5" s="5"/>
      <c r="Q5" s="5"/>
      <c r="R5" s="5"/>
    </row>
    <row r="6" spans="1:20" s="6" customFormat="1" ht="13.15" x14ac:dyDescent="0.4">
      <c r="A6" s="3" t="s">
        <v>1</v>
      </c>
      <c r="B6" s="36"/>
      <c r="C6" s="29">
        <v>865599.549999999</v>
      </c>
      <c r="D6" s="36"/>
      <c r="E6" s="36"/>
      <c r="F6" s="36"/>
      <c r="G6" s="36"/>
      <c r="H6" s="36"/>
      <c r="I6" s="37"/>
      <c r="J6" s="37"/>
      <c r="K6" s="37"/>
      <c r="L6" s="37"/>
      <c r="M6" s="37"/>
      <c r="N6" s="47"/>
      <c r="O6" s="8"/>
      <c r="P6" s="8"/>
      <c r="Q6" s="8"/>
      <c r="R6" s="8"/>
    </row>
    <row r="7" spans="1:20" s="6" customFormat="1" ht="13.15" x14ac:dyDescent="0.4">
      <c r="A7" s="3" t="s">
        <v>2</v>
      </c>
      <c r="B7" s="36"/>
      <c r="C7" s="29">
        <v>865599.549999999</v>
      </c>
      <c r="D7" s="36"/>
      <c r="E7" s="36"/>
      <c r="F7" s="36"/>
      <c r="G7" s="36"/>
      <c r="H7" s="36"/>
      <c r="I7" s="37"/>
      <c r="J7" s="37"/>
      <c r="K7" s="37"/>
      <c r="L7" s="37"/>
      <c r="M7" s="37"/>
      <c r="N7" s="48"/>
      <c r="O7" s="9"/>
      <c r="P7" s="9"/>
      <c r="Q7" s="9"/>
      <c r="R7" s="9"/>
    </row>
    <row r="8" spans="1:20" s="6" customFormat="1" ht="13.15" x14ac:dyDescent="0.4">
      <c r="A8" s="3" t="s">
        <v>3</v>
      </c>
      <c r="B8" s="36"/>
      <c r="C8" s="29">
        <v>0</v>
      </c>
      <c r="D8" s="36"/>
      <c r="E8" s="36"/>
      <c r="F8" s="36"/>
      <c r="G8" s="36"/>
      <c r="H8" s="36"/>
      <c r="I8" s="37"/>
      <c r="J8" s="37"/>
      <c r="K8" s="37"/>
      <c r="L8" s="37"/>
      <c r="M8" s="37"/>
      <c r="N8" s="49"/>
      <c r="O8" s="10"/>
      <c r="P8" s="10"/>
      <c r="Q8" s="10"/>
      <c r="R8" s="10"/>
    </row>
    <row r="9" spans="1:20" s="6" customFormat="1" ht="13.15" x14ac:dyDescent="0.4">
      <c r="A9" s="3"/>
      <c r="B9" s="36"/>
      <c r="C9" s="38"/>
      <c r="D9" s="38" t="s">
        <v>4</v>
      </c>
      <c r="E9" s="38"/>
      <c r="F9" s="38" t="s">
        <v>5</v>
      </c>
      <c r="G9" s="38"/>
      <c r="H9" s="36"/>
      <c r="I9" s="36"/>
      <c r="J9" s="39"/>
      <c r="K9" s="39"/>
      <c r="L9" s="39"/>
      <c r="M9" s="39"/>
      <c r="N9" s="39"/>
    </row>
    <row r="10" spans="1:20" s="6" customFormat="1" ht="13.15" x14ac:dyDescent="0.4">
      <c r="A10" s="12" t="s">
        <v>6</v>
      </c>
      <c r="B10" s="40"/>
      <c r="C10" s="41" t="s">
        <v>7</v>
      </c>
      <c r="D10" s="41" t="s">
        <v>8</v>
      </c>
      <c r="E10" s="41" t="s">
        <v>9</v>
      </c>
      <c r="F10" s="41" t="s">
        <v>10</v>
      </c>
      <c r="G10" s="41" t="s">
        <v>11</v>
      </c>
      <c r="H10" s="36"/>
      <c r="I10" s="36"/>
      <c r="J10" s="39"/>
      <c r="K10" s="39"/>
      <c r="L10" s="39"/>
      <c r="M10" s="39"/>
      <c r="N10" s="39"/>
    </row>
    <row r="11" spans="1:20" s="6" customFormat="1" ht="13.15" x14ac:dyDescent="0.4">
      <c r="A11" s="3" t="s">
        <v>12</v>
      </c>
      <c r="B11" s="36"/>
      <c r="C11" s="28">
        <f>H51+I51+C7+C8</f>
        <v>6012776.2413193937</v>
      </c>
      <c r="D11" s="28">
        <f>SUM(D51:G51)</f>
        <v>1133243.3112264031</v>
      </c>
      <c r="E11" s="28">
        <f>SUM(D51:G51)</f>
        <v>1133243.3112264031</v>
      </c>
      <c r="F11" s="28">
        <f>SUM(D51:G51)+I51+C8</f>
        <v>4166706.863085743</v>
      </c>
      <c r="G11" s="29">
        <f>SUM(D52:G52)+I52+J52</f>
        <v>5115124.5980269257</v>
      </c>
      <c r="H11" s="43"/>
      <c r="I11" s="42"/>
      <c r="J11" s="39"/>
      <c r="K11" s="39"/>
      <c r="L11" s="39"/>
      <c r="M11" s="39"/>
      <c r="N11" s="39"/>
      <c r="O11" s="16"/>
      <c r="P11" s="16"/>
      <c r="Q11" s="16"/>
      <c r="R11" s="16"/>
      <c r="S11" s="16"/>
      <c r="T11" s="16"/>
    </row>
    <row r="12" spans="1:20" s="6" customFormat="1" ht="13.15" x14ac:dyDescent="0.4">
      <c r="A12" s="12" t="s">
        <v>13</v>
      </c>
      <c r="B12" s="40"/>
      <c r="C12" s="55">
        <f>C6</f>
        <v>865599.549999999</v>
      </c>
      <c r="D12" s="55">
        <f>H51+C5+C7</f>
        <v>3065271.0073313001</v>
      </c>
      <c r="E12" s="55">
        <f>C5+C7</f>
        <v>951557.86787124514</v>
      </c>
      <c r="F12" s="55">
        <f>C5+C6</f>
        <v>951557.86787124514</v>
      </c>
      <c r="G12" s="55">
        <f>C5+C6</f>
        <v>951557.86787124514</v>
      </c>
      <c r="H12" s="36"/>
      <c r="I12" s="42"/>
      <c r="J12" s="39"/>
      <c r="K12" s="39"/>
      <c r="L12" s="39"/>
      <c r="M12" s="39"/>
      <c r="N12" s="39"/>
      <c r="O12" s="16"/>
      <c r="P12" s="16"/>
      <c r="Q12" s="16"/>
      <c r="R12" s="16"/>
      <c r="S12" s="16"/>
      <c r="T12" s="16"/>
    </row>
    <row r="13" spans="1:20" s="6" customFormat="1" ht="13.15" x14ac:dyDescent="0.4">
      <c r="A13" s="3" t="s">
        <v>14</v>
      </c>
      <c r="B13" s="36"/>
      <c r="C13" s="28">
        <f>C11-C12</f>
        <v>5147176.6913193949</v>
      </c>
      <c r="D13" s="28">
        <f>D11-D12</f>
        <v>-1932027.696104897</v>
      </c>
      <c r="E13" s="28">
        <f>E11-E12</f>
        <v>181685.44335515797</v>
      </c>
      <c r="F13" s="28">
        <f>F11-F12</f>
        <v>3215148.9952144977</v>
      </c>
      <c r="G13" s="28">
        <f>G11-G12</f>
        <v>4163566.7301556803</v>
      </c>
      <c r="H13" s="36"/>
      <c r="I13" s="44"/>
      <c r="J13" s="39"/>
      <c r="K13" s="39"/>
      <c r="L13" s="39"/>
      <c r="M13" s="39"/>
      <c r="N13" s="39"/>
      <c r="O13" s="16"/>
      <c r="P13" s="16"/>
      <c r="Q13" s="16"/>
      <c r="R13" s="16"/>
      <c r="S13" s="16"/>
      <c r="T13" s="16"/>
    </row>
    <row r="14" spans="1:20" s="6" customFormat="1" ht="13.15" x14ac:dyDescent="0.4">
      <c r="A14" s="3" t="s">
        <v>15</v>
      </c>
      <c r="B14" s="36"/>
      <c r="C14" s="45">
        <f>IFERROR(C11/C12,0)</f>
        <v>6.9463717273413561</v>
      </c>
      <c r="D14" s="45">
        <f t="shared" ref="D14:G14" si="0">IFERROR(D11/D12,0)</f>
        <v>0.36970411703108513</v>
      </c>
      <c r="E14" s="45">
        <f t="shared" si="0"/>
        <v>1.1909347287113616</v>
      </c>
      <c r="F14" s="45">
        <f t="shared" si="0"/>
        <v>4.378826557765942</v>
      </c>
      <c r="G14" s="45">
        <f t="shared" si="0"/>
        <v>5.3755265662088467</v>
      </c>
      <c r="H14" s="36"/>
      <c r="I14" s="36"/>
      <c r="J14" s="39"/>
      <c r="K14" s="39"/>
      <c r="L14" s="39"/>
      <c r="M14" s="39"/>
      <c r="N14" s="39"/>
      <c r="O14" s="16"/>
      <c r="P14" s="16"/>
      <c r="Q14" s="16"/>
      <c r="R14" s="16"/>
      <c r="S14" s="16"/>
      <c r="T14" s="16"/>
    </row>
    <row r="15" spans="1:20" s="6" customFormat="1" ht="13.15" x14ac:dyDescent="0.4">
      <c r="A15" s="3" t="s">
        <v>16</v>
      </c>
      <c r="B15" s="36"/>
      <c r="C15" s="54">
        <f>IFERROR(C12/B51,"")</f>
        <v>33.53687558373143</v>
      </c>
      <c r="D15" s="54">
        <f>IFERROR(D12/B51,"")</f>
        <v>118.76116664257628</v>
      </c>
      <c r="E15" s="54">
        <f>IFERROR(E12/B51,"")</f>
        <v>36.867253252983716</v>
      </c>
      <c r="F15" s="54">
        <f>IFERROR(F12/B51,"")</f>
        <v>36.867253252983716</v>
      </c>
      <c r="G15" s="54">
        <f>IFERROR(G12/B51,"")</f>
        <v>36.867253252983716</v>
      </c>
      <c r="H15" s="36"/>
      <c r="I15" s="36"/>
      <c r="J15" s="39"/>
      <c r="K15" s="39"/>
      <c r="L15" s="39"/>
      <c r="M15" s="39"/>
      <c r="N15" s="39"/>
      <c r="O15" s="16"/>
      <c r="P15" s="16"/>
      <c r="Q15" s="16"/>
      <c r="R15" s="16"/>
      <c r="S15" s="16"/>
      <c r="T15" s="16"/>
    </row>
    <row r="16" spans="1:20" s="6" customFormat="1" ht="13.15" x14ac:dyDescent="0.4">
      <c r="A16" s="3"/>
      <c r="B16" s="36"/>
      <c r="C16" s="36"/>
      <c r="D16" s="36"/>
      <c r="E16" s="36"/>
      <c r="F16" s="36"/>
      <c r="G16" s="36"/>
      <c r="H16" s="36"/>
      <c r="I16" s="36"/>
      <c r="J16" s="39"/>
      <c r="K16" s="39"/>
      <c r="L16" s="39"/>
      <c r="M16" s="39"/>
      <c r="N16" s="39"/>
    </row>
    <row r="17" spans="1:14" s="6" customFormat="1" ht="13.15" x14ac:dyDescent="0.4">
      <c r="A17" s="3"/>
      <c r="B17" s="36"/>
      <c r="C17" s="36"/>
      <c r="D17" s="38" t="s">
        <v>17</v>
      </c>
      <c r="E17" s="38" t="s">
        <v>17</v>
      </c>
      <c r="F17" s="38" t="s">
        <v>17</v>
      </c>
      <c r="G17" s="38"/>
      <c r="H17" s="38"/>
      <c r="I17" s="38"/>
      <c r="J17" s="38"/>
      <c r="K17" s="39"/>
      <c r="L17" s="39"/>
      <c r="M17" s="39"/>
      <c r="N17" s="39"/>
    </row>
    <row r="18" spans="1:14" s="6" customFormat="1" ht="13.15" x14ac:dyDescent="0.4">
      <c r="A18" s="3"/>
      <c r="B18" s="38" t="s">
        <v>18</v>
      </c>
      <c r="C18" s="38" t="s">
        <v>18</v>
      </c>
      <c r="D18" s="38" t="s">
        <v>19</v>
      </c>
      <c r="E18" s="38" t="s">
        <v>20</v>
      </c>
      <c r="F18" s="38" t="s">
        <v>21</v>
      </c>
      <c r="G18" s="38" t="s">
        <v>17</v>
      </c>
      <c r="H18" s="38"/>
      <c r="I18" s="38"/>
      <c r="J18" s="38"/>
      <c r="K18" s="39"/>
      <c r="L18" s="39"/>
      <c r="M18" s="39"/>
      <c r="N18" s="39"/>
    </row>
    <row r="19" spans="1:14" s="6" customFormat="1" ht="13.15" x14ac:dyDescent="0.4">
      <c r="A19" s="3"/>
      <c r="B19" s="38" t="s">
        <v>22</v>
      </c>
      <c r="C19" s="38" t="s">
        <v>23</v>
      </c>
      <c r="D19" s="38" t="s">
        <v>24</v>
      </c>
      <c r="E19" s="38" t="s">
        <v>24</v>
      </c>
      <c r="F19" s="38" t="s">
        <v>24</v>
      </c>
      <c r="G19" s="38" t="s">
        <v>22</v>
      </c>
      <c r="H19" s="38" t="s">
        <v>25</v>
      </c>
      <c r="I19" s="38" t="s">
        <v>26</v>
      </c>
      <c r="J19" s="38"/>
      <c r="K19" s="39"/>
      <c r="L19" s="39"/>
      <c r="M19" s="39"/>
      <c r="N19" s="39"/>
    </row>
    <row r="20" spans="1:14" s="6" customFormat="1" ht="13.15" x14ac:dyDescent="0.4">
      <c r="A20" s="13" t="s">
        <v>27</v>
      </c>
      <c r="B20" s="66" t="s">
        <v>28</v>
      </c>
      <c r="C20" s="41" t="s">
        <v>29</v>
      </c>
      <c r="D20" s="41" t="s">
        <v>30</v>
      </c>
      <c r="E20" s="41" t="s">
        <v>30</v>
      </c>
      <c r="F20" s="41" t="s">
        <v>30</v>
      </c>
      <c r="G20" s="41" t="s">
        <v>30</v>
      </c>
      <c r="H20" s="41" t="s">
        <v>31</v>
      </c>
      <c r="I20" s="41" t="s">
        <v>32</v>
      </c>
      <c r="J20" s="41" t="s">
        <v>33</v>
      </c>
      <c r="K20" s="39"/>
      <c r="L20" s="39"/>
      <c r="M20" s="39"/>
      <c r="N20" s="39"/>
    </row>
    <row r="21" spans="1:14" s="6" customFormat="1" ht="13.15" x14ac:dyDescent="0.4">
      <c r="A21" s="3">
        <v>1</v>
      </c>
      <c r="B21" s="62">
        <v>3718.3612248156946</v>
      </c>
      <c r="C21" s="62">
        <v>0.42553467947193779</v>
      </c>
      <c r="D21" s="29">
        <v>48710.65</v>
      </c>
      <c r="E21" s="29">
        <v>7520.65</v>
      </c>
      <c r="F21" s="29">
        <v>16458.64</v>
      </c>
      <c r="G21" s="29">
        <v>67784.149999999994</v>
      </c>
      <c r="H21" s="29">
        <v>288651.14</v>
      </c>
      <c r="I21" s="29">
        <v>437014.59</v>
      </c>
      <c r="J21" s="29">
        <f>SUM(D21:G21)*J5</f>
        <v>14047.409</v>
      </c>
      <c r="K21" s="39"/>
      <c r="L21" s="39"/>
      <c r="M21" s="39"/>
      <c r="N21" s="39"/>
    </row>
    <row r="22" spans="1:14" s="6" customFormat="1" ht="13.15" x14ac:dyDescent="0.4">
      <c r="A22" s="3">
        <v>2</v>
      </c>
      <c r="B22" s="62">
        <v>3718.3612248156946</v>
      </c>
      <c r="C22" s="62">
        <v>0.42553467947193779</v>
      </c>
      <c r="D22" s="29">
        <v>49806.64</v>
      </c>
      <c r="E22" s="29">
        <v>7689.86</v>
      </c>
      <c r="F22" s="29">
        <v>16828.96</v>
      </c>
      <c r="G22" s="29">
        <v>70192.81</v>
      </c>
      <c r="H22" s="29">
        <v>292980.90000000002</v>
      </c>
      <c r="I22" s="29">
        <v>437014.59</v>
      </c>
      <c r="J22" s="29">
        <f>SUM(D22:G22)*J5</f>
        <v>14451.826999999999</v>
      </c>
      <c r="K22" s="39"/>
      <c r="L22" s="39"/>
      <c r="M22" s="39"/>
      <c r="N22" s="39"/>
    </row>
    <row r="23" spans="1:14" s="6" customFormat="1" ht="13.15" x14ac:dyDescent="0.4">
      <c r="A23" s="3">
        <v>3</v>
      </c>
      <c r="B23" s="62">
        <v>3718.3612248156946</v>
      </c>
      <c r="C23" s="62">
        <v>0.42553467947193779</v>
      </c>
      <c r="D23" s="29">
        <v>50927.29</v>
      </c>
      <c r="E23" s="29">
        <v>7862.88</v>
      </c>
      <c r="F23" s="29">
        <v>17207.62</v>
      </c>
      <c r="G23" s="29">
        <v>72952.63</v>
      </c>
      <c r="H23" s="29">
        <v>297375.62</v>
      </c>
      <c r="I23" s="29">
        <v>437014.59</v>
      </c>
      <c r="J23" s="29">
        <f>SUM(D23:G23)*J5</f>
        <v>14895.041999999999</v>
      </c>
      <c r="K23" s="39"/>
      <c r="L23" s="39"/>
      <c r="M23" s="39"/>
      <c r="N23" s="39"/>
    </row>
    <row r="24" spans="1:14" s="6" customFormat="1" ht="13.15" x14ac:dyDescent="0.4">
      <c r="A24" s="3">
        <v>4</v>
      </c>
      <c r="B24" s="62">
        <v>3718.3612248156946</v>
      </c>
      <c r="C24" s="62">
        <v>0.42553467947193779</v>
      </c>
      <c r="D24" s="29">
        <v>52073.15</v>
      </c>
      <c r="E24" s="29">
        <v>8039.79</v>
      </c>
      <c r="F24" s="29">
        <v>17594.79</v>
      </c>
      <c r="G24" s="29">
        <v>78755.45</v>
      </c>
      <c r="H24" s="29">
        <v>301836.26</v>
      </c>
      <c r="I24" s="29">
        <v>437014.59</v>
      </c>
      <c r="J24" s="29">
        <f>SUM(D24:G24)*J5</f>
        <v>15646.317999999999</v>
      </c>
      <c r="K24" s="39"/>
      <c r="L24" s="39"/>
      <c r="M24" s="39"/>
      <c r="N24" s="39"/>
    </row>
    <row r="25" spans="1:14" s="6" customFormat="1" ht="13.15" x14ac:dyDescent="0.4">
      <c r="A25" s="3">
        <v>5</v>
      </c>
      <c r="B25" s="62">
        <v>3718.3612248156946</v>
      </c>
      <c r="C25" s="62">
        <v>0.42553467947193779</v>
      </c>
      <c r="D25" s="29">
        <v>53244.800000000003</v>
      </c>
      <c r="E25" s="29">
        <v>8220.69</v>
      </c>
      <c r="F25" s="29">
        <v>17990.669999999998</v>
      </c>
      <c r="G25" s="29">
        <v>89658.36</v>
      </c>
      <c r="H25" s="29">
        <v>306363.8</v>
      </c>
      <c r="I25" s="29">
        <v>437014.59</v>
      </c>
      <c r="J25" s="29">
        <f>SUM(D25:G25)*J5</f>
        <v>16911.452000000001</v>
      </c>
      <c r="K25" s="39"/>
      <c r="L25" s="39"/>
      <c r="M25" s="39"/>
      <c r="N25" s="39"/>
    </row>
    <row r="26" spans="1:14" s="6" customFormat="1" ht="13.15" x14ac:dyDescent="0.4">
      <c r="A26" s="3">
        <v>6</v>
      </c>
      <c r="B26" s="62">
        <v>3718.3612248156946</v>
      </c>
      <c r="C26" s="62">
        <v>0.42553467947193779</v>
      </c>
      <c r="D26" s="29">
        <v>54442.81</v>
      </c>
      <c r="E26" s="29">
        <v>8405.66</v>
      </c>
      <c r="F26" s="29">
        <v>18395.46</v>
      </c>
      <c r="G26" s="29">
        <v>93353.16</v>
      </c>
      <c r="H26" s="29">
        <v>310959.26</v>
      </c>
      <c r="I26" s="29">
        <v>437014.59</v>
      </c>
      <c r="J26" s="29">
        <f>SUM(D26:G26)*J5</f>
        <v>17459.708999999999</v>
      </c>
      <c r="K26" s="39"/>
      <c r="L26" s="39"/>
      <c r="M26" s="39"/>
      <c r="N26" s="39"/>
    </row>
    <row r="27" spans="1:14" s="6" customFormat="1" ht="13.15" x14ac:dyDescent="0.4">
      <c r="A27" s="3">
        <v>7</v>
      </c>
      <c r="B27" s="62">
        <v>3718.3612248156946</v>
      </c>
      <c r="C27" s="62">
        <v>0.42553467947193779</v>
      </c>
      <c r="D27" s="29">
        <v>55667.77</v>
      </c>
      <c r="E27" s="29">
        <v>8594.7900000000009</v>
      </c>
      <c r="F27" s="29">
        <v>18809.36</v>
      </c>
      <c r="G27" s="29">
        <v>98746.64</v>
      </c>
      <c r="H27" s="29">
        <v>315623.65000000002</v>
      </c>
      <c r="I27" s="29">
        <v>437014.59</v>
      </c>
      <c r="J27" s="29">
        <f>SUM(D27:G27)*J5</f>
        <v>18181.856</v>
      </c>
      <c r="K27" s="39"/>
      <c r="L27" s="39"/>
      <c r="M27" s="39"/>
      <c r="N27" s="39"/>
    </row>
    <row r="28" spans="1:14" s="6" customFormat="1" ht="13.15" x14ac:dyDescent="0.4">
      <c r="A28" s="3">
        <v>8</v>
      </c>
      <c r="B28" s="62">
        <v>3718.3612248156946</v>
      </c>
      <c r="C28" s="62">
        <v>0.42553467947193779</v>
      </c>
      <c r="D28" s="29">
        <v>56920.29</v>
      </c>
      <c r="E28" s="29">
        <v>8788.17</v>
      </c>
      <c r="F28" s="29">
        <v>19232.57</v>
      </c>
      <c r="G28" s="29">
        <v>103218.54</v>
      </c>
      <c r="H28" s="29">
        <v>320358</v>
      </c>
      <c r="I28" s="29">
        <v>437014.59</v>
      </c>
      <c r="J28" s="29">
        <f>SUM(D28:G28)*J5</f>
        <v>18815.957000000002</v>
      </c>
      <c r="K28" s="39"/>
      <c r="L28" s="39"/>
      <c r="M28" s="39"/>
      <c r="N28" s="39"/>
    </row>
    <row r="29" spans="1:14" s="6" customFormat="1" ht="13.15" x14ac:dyDescent="0.4">
      <c r="A29" s="3">
        <v>9</v>
      </c>
      <c r="B29" s="62">
        <v>3718.3612248156946</v>
      </c>
      <c r="C29" s="62">
        <v>0.42553467947193779</v>
      </c>
      <c r="D29" s="29">
        <v>58201.01</v>
      </c>
      <c r="E29" s="29">
        <v>8985.9</v>
      </c>
      <c r="F29" s="29">
        <v>19665.3</v>
      </c>
      <c r="G29" s="29">
        <v>107892.74</v>
      </c>
      <c r="H29" s="29">
        <v>325163.37</v>
      </c>
      <c r="I29" s="29">
        <v>437014.59</v>
      </c>
      <c r="J29" s="29">
        <f>SUM(D29:G29)*J5</f>
        <v>19474.495000000003</v>
      </c>
      <c r="K29" s="39"/>
      <c r="L29" s="39"/>
      <c r="M29" s="39"/>
      <c r="N29" s="39"/>
    </row>
    <row r="30" spans="1:14" s="6" customFormat="1" ht="13.15" x14ac:dyDescent="0.4">
      <c r="A30" s="3">
        <v>10</v>
      </c>
      <c r="B30" s="62">
        <v>0</v>
      </c>
      <c r="C30" s="62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f>SUM(D30:G30)*J5</f>
        <v>0</v>
      </c>
      <c r="K30" s="39"/>
      <c r="L30" s="39"/>
      <c r="M30" s="39"/>
      <c r="N30" s="39"/>
    </row>
    <row r="31" spans="1:14" s="6" customFormat="1" ht="13.15" x14ac:dyDescent="0.4">
      <c r="A31" s="3">
        <v>11</v>
      </c>
      <c r="B31" s="62">
        <v>0</v>
      </c>
      <c r="C31" s="62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f>SUM(D31:G31)*J5</f>
        <v>0</v>
      </c>
      <c r="K31" s="39"/>
      <c r="L31" s="39"/>
      <c r="M31" s="39"/>
      <c r="N31" s="39"/>
    </row>
    <row r="32" spans="1:14" s="6" customFormat="1" ht="13.15" x14ac:dyDescent="0.4">
      <c r="A32" s="3">
        <v>12</v>
      </c>
      <c r="B32" s="62">
        <v>0</v>
      </c>
      <c r="C32" s="62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f>SUM(D32:G32)*J5</f>
        <v>0</v>
      </c>
      <c r="K32" s="39"/>
      <c r="L32" s="39"/>
      <c r="M32" s="39"/>
      <c r="N32" s="39"/>
    </row>
    <row r="33" spans="1:14" s="6" customFormat="1" ht="13.15" x14ac:dyDescent="0.4">
      <c r="A33" s="3">
        <v>13</v>
      </c>
      <c r="B33" s="62">
        <v>0</v>
      </c>
      <c r="C33" s="62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f>SUM(D33:G33)*J5</f>
        <v>0</v>
      </c>
      <c r="K33" s="39"/>
      <c r="L33" s="39"/>
      <c r="M33" s="39"/>
      <c r="N33" s="39"/>
    </row>
    <row r="34" spans="1:14" s="6" customFormat="1" ht="13.15" x14ac:dyDescent="0.4">
      <c r="A34" s="3">
        <v>14</v>
      </c>
      <c r="B34" s="62">
        <v>0</v>
      </c>
      <c r="C34" s="62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f>SUM(D34:G34)*J5</f>
        <v>0</v>
      </c>
      <c r="K34" s="39"/>
      <c r="L34" s="39"/>
      <c r="M34" s="39"/>
      <c r="N34" s="39"/>
    </row>
    <row r="35" spans="1:14" s="6" customFormat="1" ht="13.15" x14ac:dyDescent="0.4">
      <c r="A35" s="3">
        <v>15</v>
      </c>
      <c r="B35" s="62">
        <v>0</v>
      </c>
      <c r="C35" s="62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f>SUM(D35:G35)*J5</f>
        <v>0</v>
      </c>
      <c r="K35" s="39"/>
      <c r="L35" s="39"/>
      <c r="M35" s="39"/>
      <c r="N35" s="39"/>
    </row>
    <row r="36" spans="1:14" s="6" customFormat="1" ht="13.15" x14ac:dyDescent="0.4">
      <c r="A36" s="3">
        <v>16</v>
      </c>
      <c r="B36" s="62">
        <v>0</v>
      </c>
      <c r="C36" s="62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f>SUM(D36:G36)*J5</f>
        <v>0</v>
      </c>
      <c r="K36" s="39"/>
      <c r="L36" s="39"/>
      <c r="M36" s="39"/>
      <c r="N36" s="39"/>
    </row>
    <row r="37" spans="1:14" s="6" customFormat="1" ht="13.15" x14ac:dyDescent="0.4">
      <c r="A37" s="3">
        <v>17</v>
      </c>
      <c r="B37" s="62">
        <v>0</v>
      </c>
      <c r="C37" s="62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f>SUM(D37:G37)*J5</f>
        <v>0</v>
      </c>
      <c r="K37" s="39"/>
      <c r="L37" s="39"/>
      <c r="M37" s="39"/>
      <c r="N37" s="39"/>
    </row>
    <row r="38" spans="1:14" s="6" customFormat="1" ht="13.15" x14ac:dyDescent="0.4">
      <c r="A38" s="3">
        <v>18</v>
      </c>
      <c r="B38" s="62">
        <v>0</v>
      </c>
      <c r="C38" s="62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f>SUM(D38:G38)*J5</f>
        <v>0</v>
      </c>
      <c r="K38" s="39"/>
      <c r="L38" s="39"/>
      <c r="M38" s="39"/>
      <c r="N38" s="39"/>
    </row>
    <row r="39" spans="1:14" s="6" customFormat="1" ht="13.15" x14ac:dyDescent="0.4">
      <c r="A39" s="3">
        <v>19</v>
      </c>
      <c r="B39" s="62">
        <v>0</v>
      </c>
      <c r="C39" s="62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f>SUM(D39:G39)*J5</f>
        <v>0</v>
      </c>
      <c r="K39" s="39"/>
      <c r="L39" s="39"/>
      <c r="M39" s="39"/>
      <c r="N39" s="39"/>
    </row>
    <row r="40" spans="1:14" s="6" customFormat="1" ht="13.15" x14ac:dyDescent="0.4">
      <c r="A40" s="3">
        <v>20</v>
      </c>
      <c r="B40" s="62">
        <v>0</v>
      </c>
      <c r="C40" s="62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f>SUM(D40:G40)*J5</f>
        <v>0</v>
      </c>
      <c r="K40" s="39"/>
      <c r="L40" s="39"/>
      <c r="M40" s="39"/>
      <c r="N40" s="39"/>
    </row>
    <row r="41" spans="1:14" s="6" customFormat="1" ht="13.15" x14ac:dyDescent="0.4">
      <c r="A41" s="3">
        <v>21</v>
      </c>
      <c r="B41" s="62">
        <v>0</v>
      </c>
      <c r="C41" s="62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f>SUM(D41:G41)*J5</f>
        <v>0</v>
      </c>
      <c r="K41" s="39"/>
      <c r="L41" s="39"/>
      <c r="M41" s="39"/>
      <c r="N41" s="39"/>
    </row>
    <row r="42" spans="1:14" s="6" customFormat="1" ht="13.15" x14ac:dyDescent="0.4">
      <c r="A42" s="3">
        <v>22</v>
      </c>
      <c r="B42" s="62">
        <v>0</v>
      </c>
      <c r="C42" s="62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f>SUM(D42:G42)*J5</f>
        <v>0</v>
      </c>
      <c r="K42" s="39"/>
      <c r="L42" s="39"/>
      <c r="M42" s="39"/>
      <c r="N42" s="39"/>
    </row>
    <row r="43" spans="1:14" s="6" customFormat="1" ht="13.15" x14ac:dyDescent="0.4">
      <c r="A43" s="3">
        <v>23</v>
      </c>
      <c r="B43" s="62">
        <v>0</v>
      </c>
      <c r="C43" s="62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f>SUM(D43:G43)*J5</f>
        <v>0</v>
      </c>
      <c r="K43" s="39"/>
      <c r="L43" s="39"/>
      <c r="M43" s="39"/>
      <c r="N43" s="39"/>
    </row>
    <row r="44" spans="1:14" s="6" customFormat="1" ht="13.15" x14ac:dyDescent="0.4">
      <c r="A44" s="3">
        <v>24</v>
      </c>
      <c r="B44" s="62">
        <v>0</v>
      </c>
      <c r="C44" s="62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f>SUM(D44:G44)*J5</f>
        <v>0</v>
      </c>
      <c r="K44" s="39"/>
      <c r="L44" s="39"/>
      <c r="M44" s="39"/>
      <c r="N44" s="39"/>
    </row>
    <row r="45" spans="1:14" s="6" customFormat="1" ht="13.15" x14ac:dyDescent="0.4">
      <c r="A45" s="3">
        <v>25</v>
      </c>
      <c r="B45" s="62">
        <v>0</v>
      </c>
      <c r="C45" s="62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f>SUM(D45:G45)*J5</f>
        <v>0</v>
      </c>
      <c r="K45" s="39"/>
      <c r="L45" s="39"/>
      <c r="M45" s="39"/>
      <c r="N45" s="39"/>
    </row>
    <row r="46" spans="1:14" s="6" customFormat="1" ht="13.15" x14ac:dyDescent="0.4">
      <c r="A46" s="3">
        <v>26</v>
      </c>
      <c r="B46" s="62">
        <v>0</v>
      </c>
      <c r="C46" s="62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f>SUM(D46:G46)*J5</f>
        <v>0</v>
      </c>
      <c r="K46" s="39"/>
      <c r="L46" s="39"/>
      <c r="M46" s="39"/>
      <c r="N46" s="39"/>
    </row>
    <row r="47" spans="1:14" s="6" customFormat="1" ht="13.15" x14ac:dyDescent="0.4">
      <c r="A47" s="3">
        <v>27</v>
      </c>
      <c r="B47" s="62">
        <v>0</v>
      </c>
      <c r="C47" s="62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f>SUM(D47:G47)*J5</f>
        <v>0</v>
      </c>
      <c r="K47" s="39"/>
      <c r="L47" s="39"/>
      <c r="M47" s="39"/>
      <c r="N47" s="39"/>
    </row>
    <row r="48" spans="1:14" s="6" customFormat="1" ht="13.15" x14ac:dyDescent="0.4">
      <c r="A48" s="3">
        <v>28</v>
      </c>
      <c r="B48" s="62">
        <v>0</v>
      </c>
      <c r="C48" s="62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f>SUM(D48:G48)*J5</f>
        <v>0</v>
      </c>
      <c r="K48" s="39"/>
      <c r="L48" s="39"/>
      <c r="M48" s="39"/>
      <c r="N48" s="39"/>
    </row>
    <row r="49" spans="1:14" s="6" customFormat="1" ht="13.15" x14ac:dyDescent="0.4">
      <c r="A49" s="3">
        <v>29</v>
      </c>
      <c r="B49" s="62">
        <v>0</v>
      </c>
      <c r="C49" s="62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f>SUM(D49:G49)*J5</f>
        <v>0</v>
      </c>
      <c r="K49" s="39"/>
      <c r="L49" s="39"/>
      <c r="M49" s="39"/>
      <c r="N49" s="39"/>
    </row>
    <row r="50" spans="1:14" s="6" customFormat="1" ht="13.15" x14ac:dyDescent="0.4">
      <c r="A50" s="12">
        <v>30</v>
      </c>
      <c r="B50" s="63">
        <v>0</v>
      </c>
      <c r="C50" s="63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f>SUM(D50:G50)*J5</f>
        <v>0</v>
      </c>
      <c r="K50" s="39"/>
      <c r="L50" s="39"/>
      <c r="M50" s="39"/>
      <c r="N50" s="39"/>
    </row>
    <row r="51" spans="1:14" s="6" customFormat="1" ht="13.15" x14ac:dyDescent="0.4">
      <c r="A51" s="11" t="s">
        <v>34</v>
      </c>
      <c r="B51" s="62">
        <f>B21+NPV(J3,B22:B50)</f>
        <v>25810.381406546319</v>
      </c>
      <c r="C51" s="62">
        <f>C21+NPV(J3,C22:C50)</f>
        <v>2.9537776764621748</v>
      </c>
      <c r="D51" s="29">
        <f>D21+NPV(J3,D22:D50)</f>
        <v>366452.15774315101</v>
      </c>
      <c r="E51" s="29">
        <f>E21+NPV(J3,E22:E50)</f>
        <v>56578.116015384585</v>
      </c>
      <c r="F51" s="29">
        <f>F21+NPV(J3,F22:F50)</f>
        <v>123819.03645785569</v>
      </c>
      <c r="G51" s="29">
        <f>G21+NPV(J3,G22:G50)</f>
        <v>586394.00101001177</v>
      </c>
      <c r="H51" s="29">
        <f>H21+NPV(J3,H22:H50)</f>
        <v>2113713.1394600552</v>
      </c>
      <c r="I51" s="29">
        <f>I21+NPV(J3,I22:I50)</f>
        <v>3033463.5518593397</v>
      </c>
      <c r="J51" s="29">
        <f>J21+NPV(J3,J22:J50)</f>
        <v>113324.33112264029</v>
      </c>
      <c r="K51" s="39"/>
      <c r="L51" s="39"/>
      <c r="M51" s="39"/>
      <c r="N51" s="39"/>
    </row>
    <row r="52" spans="1:14" s="6" customFormat="1" ht="13.15" x14ac:dyDescent="0.4">
      <c r="A52" s="11" t="s">
        <v>35</v>
      </c>
      <c r="B52" s="64">
        <f>B21+NPV(J4,B22:B50)</f>
        <v>30723.864002806338</v>
      </c>
      <c r="C52" s="64">
        <f>C21+NPV(J4,C22:C50)</f>
        <v>3.5160837880191798</v>
      </c>
      <c r="D52" s="29">
        <f>D21+NPV(J4,D22:D50)</f>
        <v>439254.75255081529</v>
      </c>
      <c r="E52" s="29">
        <f>E21+NPV(J4,E22:E50)</f>
        <v>67818.419997851262</v>
      </c>
      <c r="F52" s="29">
        <f>F21+NPV(J4,F22:F50)</f>
        <v>148418.01153568574</v>
      </c>
      <c r="G52" s="29">
        <f>G21+NPV(J4,G22:G50)</f>
        <v>711949.95874899975</v>
      </c>
      <c r="H52" s="29">
        <f>H21+NPV(J4,H22:H50)</f>
        <v>2527811.895210329</v>
      </c>
      <c r="I52" s="29">
        <f>I21+NPV(J4,I22:I50)</f>
        <v>3610939.3409102382</v>
      </c>
      <c r="J52" s="29">
        <f>J21+NPV(J4,J22:J50)</f>
        <v>136744.11428333522</v>
      </c>
      <c r="K52" s="39"/>
      <c r="L52" s="39"/>
      <c r="M52" s="39"/>
      <c r="N52" s="39"/>
    </row>
    <row r="53" spans="1:14" s="6" customFormat="1" ht="13.15" x14ac:dyDescent="0.4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1:14" s="6" customFormat="1" ht="13.15" x14ac:dyDescent="0.4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14" s="6" customFormat="1" ht="13.15" x14ac:dyDescent="0.4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s="6" customFormat="1" ht="13.15" x14ac:dyDescent="0.4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1:14" s="6" customFormat="1" ht="13.15" x14ac:dyDescent="0.4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s="6" customFormat="1" ht="13.15" x14ac:dyDescent="0.4">
      <c r="B58" s="39"/>
      <c r="C58" s="50"/>
      <c r="D58" s="50"/>
      <c r="E58" s="50"/>
      <c r="F58" s="50"/>
      <c r="G58" s="50"/>
      <c r="H58" s="50"/>
      <c r="I58" s="50"/>
      <c r="J58" s="39"/>
      <c r="K58" s="39"/>
      <c r="L58" s="39"/>
      <c r="M58" s="39"/>
      <c r="N58" s="39"/>
    </row>
    <row r="59" spans="1:14" s="6" customFormat="1" ht="13.15" x14ac:dyDescent="0.4">
      <c r="B59" s="39"/>
      <c r="C59" s="50"/>
      <c r="D59" s="50"/>
      <c r="E59" s="50"/>
      <c r="F59" s="50"/>
      <c r="G59" s="50"/>
      <c r="H59" s="50"/>
      <c r="I59" s="50"/>
      <c r="J59" s="39"/>
      <c r="K59" s="39"/>
      <c r="L59" s="39"/>
      <c r="M59" s="39"/>
      <c r="N59" s="39"/>
    </row>
    <row r="60" spans="1:14" s="6" customFormat="1" ht="13.15" x14ac:dyDescent="0.4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  <row r="61" spans="1:14" s="6" customFormat="1" ht="13.15" x14ac:dyDescent="0.4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</row>
    <row r="62" spans="1:14" s="6" customFormat="1" ht="13.15" x14ac:dyDescent="0.4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1:14" s="6" customFormat="1" ht="13.15" x14ac:dyDescent="0.4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1:14" s="6" customFormat="1" ht="13.15" x14ac:dyDescent="0.4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spans="2:14" s="6" customFormat="1" ht="13.15" x14ac:dyDescent="0.4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</row>
    <row r="66" spans="2:14" s="6" customFormat="1" ht="13.15" x14ac:dyDescent="0.4"/>
    <row r="67" spans="2:14" s="6" customFormat="1" ht="13.15" x14ac:dyDescent="0.4"/>
    <row r="68" spans="2:14" s="6" customFormat="1" ht="13.15" x14ac:dyDescent="0.4"/>
  </sheetData>
  <printOptions horizontalCentered="1"/>
  <pageMargins left="0.23622047244094491" right="0.23622047244094491" top="0.74803149606299213" bottom="0.74803149606299213" header="0.31496062992125984" footer="0.31496062992125984"/>
  <pageSetup scale="74" orientation="portrait" r:id="rId1"/>
  <headerFooter>
    <oddHeader>&amp;CMidAmerican Energy Company
Iowa Energy Efficiency&amp;R2021 Exhibit F
Detailed Cost Benefit Results
EEP-2018-0002</oddHeader>
    <oddFooter>&amp;L&amp;A&amp;CPage &amp;P of &amp;N&amp;R&amp;F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8B353-0D29-4A2E-8D39-F7BB7FD8D81C}">
  <sheetPr>
    <pageSetUpPr fitToPage="1"/>
  </sheetPr>
  <dimension ref="A2:T68"/>
  <sheetViews>
    <sheetView view="pageLayout" zoomScale="90" zoomScaleNormal="100" zoomScalePageLayoutView="90" workbookViewId="0">
      <selection activeCell="A2" sqref="A2"/>
    </sheetView>
  </sheetViews>
  <sheetFormatPr defaultColWidth="9.1328125" defaultRowHeight="14.25" x14ac:dyDescent="0.45"/>
  <cols>
    <col min="1" max="1" customWidth="true" style="21" width="10.265625" collapsed="false"/>
    <col min="2" max="2" customWidth="true" style="21" width="14.3984375" collapsed="false"/>
    <col min="3" max="3" customWidth="true" style="21" width="14.265625" collapsed="false"/>
    <col min="4" max="6" customWidth="true" style="21" width="14.73046875" collapsed="false"/>
    <col min="7" max="7" customWidth="true" style="21" width="16.59765625" collapsed="false"/>
    <col min="8" max="9" customWidth="true" style="21" width="12.265625" collapsed="false"/>
    <col min="10" max="10" customWidth="true" style="21" width="13.0" collapsed="false"/>
    <col min="11" max="11" bestFit="true" customWidth="true" style="21" width="12.3984375" collapsed="false"/>
    <col min="12" max="12" customWidth="true" style="21" width="12.73046875" collapsed="false"/>
    <col min="13" max="13" bestFit="true" customWidth="true" style="21" width="23.1328125" collapsed="false"/>
    <col min="14" max="14" bestFit="true" customWidth="true" style="21" width="13.265625" collapsed="false"/>
    <col min="15" max="16" bestFit="true" customWidth="true" style="21" width="13.0" collapsed="false"/>
    <col min="17" max="17" bestFit="true" customWidth="true" style="21" width="12.73046875" collapsed="false"/>
    <col min="18" max="18" bestFit="true" customWidth="true" style="21" width="13.3984375" collapsed="false"/>
    <col min="19" max="16384" style="21" width="9.1328125" collapsed="false"/>
  </cols>
  <sheetData>
    <row r="2" spans="1:20" s="2" customFormat="1" ht="18" x14ac:dyDescent="0.55000000000000004">
      <c r="A2" s="1" t="s">
        <v>49</v>
      </c>
      <c r="B2" s="1"/>
      <c r="C2" s="1"/>
      <c r="D2" s="1"/>
      <c r="E2" s="1"/>
      <c r="F2" s="1"/>
      <c r="G2" s="1"/>
      <c r="H2" s="1"/>
      <c r="I2" s="1"/>
    </row>
    <row r="3" spans="1:20" s="2" customFormat="1" ht="18" x14ac:dyDescent="0.55000000000000004">
      <c r="A3" s="1" t="s">
        <v>52</v>
      </c>
      <c r="B3" s="31"/>
      <c r="C3" s="31"/>
      <c r="D3" s="31"/>
      <c r="E3" s="31"/>
      <c r="F3" s="31"/>
      <c r="G3" s="31"/>
      <c r="H3" s="31"/>
      <c r="I3" s="34" t="s">
        <v>36</v>
      </c>
      <c r="J3" s="35">
        <v>7.1300000000000002E-2</v>
      </c>
      <c r="K3" s="46"/>
      <c r="L3" s="46"/>
      <c r="M3" s="46"/>
      <c r="N3" s="46"/>
    </row>
    <row r="4" spans="1:20" s="6" customFormat="1" x14ac:dyDescent="0.45">
      <c r="A4" s="3"/>
      <c r="B4" s="36"/>
      <c r="C4" s="28"/>
      <c r="D4" s="36"/>
      <c r="E4" s="36"/>
      <c r="F4" s="36"/>
      <c r="G4" s="36"/>
      <c r="H4" s="36"/>
      <c r="I4" s="34" t="s">
        <v>37</v>
      </c>
      <c r="J4" s="35">
        <v>2.1999999999999999E-2</v>
      </c>
      <c r="K4" s="37"/>
      <c r="L4" s="37"/>
      <c r="M4" s="39"/>
      <c r="N4" s="39"/>
      <c r="O4" s="5"/>
      <c r="P4" s="5"/>
      <c r="Q4" s="5"/>
      <c r="R4" s="5"/>
    </row>
    <row r="5" spans="1:20" s="6" customFormat="1" x14ac:dyDescent="0.45">
      <c r="A5" s="3" t="s">
        <v>0</v>
      </c>
      <c r="B5" s="36"/>
      <c r="C5" s="29">
        <v>28366.244897511227</v>
      </c>
      <c r="D5" s="36"/>
      <c r="E5" s="36"/>
      <c r="F5" s="36"/>
      <c r="G5" s="36"/>
      <c r="H5" s="36"/>
      <c r="I5" s="34" t="s">
        <v>38</v>
      </c>
      <c r="J5" s="35">
        <v>0.1</v>
      </c>
      <c r="K5" s="37"/>
      <c r="L5" s="37"/>
      <c r="M5" s="39"/>
      <c r="N5" s="39"/>
      <c r="O5" s="5"/>
      <c r="P5" s="5"/>
      <c r="Q5" s="5"/>
      <c r="R5" s="5"/>
    </row>
    <row r="6" spans="1:20" s="6" customFormat="1" ht="13.15" x14ac:dyDescent="0.4">
      <c r="A6" s="3" t="s">
        <v>1</v>
      </c>
      <c r="B6" s="36"/>
      <c r="C6" s="29">
        <v>781360.82999999903</v>
      </c>
      <c r="D6" s="36"/>
      <c r="E6" s="36"/>
      <c r="F6" s="36"/>
      <c r="G6" s="36"/>
      <c r="H6" s="36"/>
      <c r="I6" s="37"/>
      <c r="J6" s="37"/>
      <c r="K6" s="37"/>
      <c r="L6" s="37"/>
      <c r="M6" s="37"/>
      <c r="N6" s="47"/>
      <c r="O6" s="8"/>
      <c r="P6" s="8"/>
      <c r="Q6" s="8"/>
      <c r="R6" s="8"/>
    </row>
    <row r="7" spans="1:20" s="6" customFormat="1" ht="13.15" x14ac:dyDescent="0.4">
      <c r="A7" s="3" t="s">
        <v>2</v>
      </c>
      <c r="B7" s="36"/>
      <c r="C7" s="29">
        <v>781360.82999999903</v>
      </c>
      <c r="D7" s="36"/>
      <c r="E7" s="36"/>
      <c r="F7" s="36"/>
      <c r="G7" s="36"/>
      <c r="H7" s="36"/>
      <c r="I7" s="37"/>
      <c r="J7" s="37"/>
      <c r="K7" s="37"/>
      <c r="L7" s="37"/>
      <c r="M7" s="37"/>
      <c r="N7" s="48"/>
      <c r="O7" s="9"/>
      <c r="P7" s="9"/>
      <c r="Q7" s="9"/>
      <c r="R7" s="9"/>
    </row>
    <row r="8" spans="1:20" s="6" customFormat="1" ht="13.15" x14ac:dyDescent="0.4">
      <c r="A8" s="3" t="s">
        <v>3</v>
      </c>
      <c r="B8" s="36"/>
      <c r="C8" s="29">
        <v>0</v>
      </c>
      <c r="D8" s="36"/>
      <c r="E8" s="36"/>
      <c r="F8" s="36"/>
      <c r="G8" s="36"/>
      <c r="H8" s="36"/>
      <c r="I8" s="37"/>
      <c r="J8" s="37"/>
      <c r="K8" s="37"/>
      <c r="L8" s="37"/>
      <c r="M8" s="37"/>
      <c r="N8" s="49"/>
      <c r="O8" s="10"/>
      <c r="P8" s="10"/>
      <c r="Q8" s="10"/>
      <c r="R8" s="10"/>
    </row>
    <row r="9" spans="1:20" s="6" customFormat="1" ht="13.15" x14ac:dyDescent="0.4">
      <c r="A9" s="3"/>
      <c r="B9" s="36"/>
      <c r="C9" s="38"/>
      <c r="D9" s="38" t="s">
        <v>4</v>
      </c>
      <c r="E9" s="38"/>
      <c r="F9" s="38" t="s">
        <v>5</v>
      </c>
      <c r="G9" s="38"/>
      <c r="H9" s="36"/>
      <c r="I9" s="36"/>
      <c r="J9" s="39"/>
      <c r="K9" s="39"/>
      <c r="L9" s="39"/>
      <c r="M9" s="39"/>
      <c r="N9" s="39"/>
    </row>
    <row r="10" spans="1:20" s="6" customFormat="1" ht="13.15" x14ac:dyDescent="0.4">
      <c r="A10" s="12" t="s">
        <v>6</v>
      </c>
      <c r="B10" s="40"/>
      <c r="C10" s="41" t="s">
        <v>7</v>
      </c>
      <c r="D10" s="41" t="s">
        <v>8</v>
      </c>
      <c r="E10" s="41" t="s">
        <v>9</v>
      </c>
      <c r="F10" s="41" t="s">
        <v>10</v>
      </c>
      <c r="G10" s="41" t="s">
        <v>11</v>
      </c>
      <c r="H10" s="36"/>
      <c r="I10" s="36"/>
      <c r="J10" s="39"/>
      <c r="K10" s="39"/>
      <c r="L10" s="39"/>
      <c r="M10" s="39"/>
      <c r="N10" s="39"/>
    </row>
    <row r="11" spans="1:20" s="6" customFormat="1" ht="13.15" x14ac:dyDescent="0.4">
      <c r="A11" s="3" t="s">
        <v>12</v>
      </c>
      <c r="B11" s="36"/>
      <c r="C11" s="28">
        <f>H51+I51+C7+C8</f>
        <v>5928537.521319394</v>
      </c>
      <c r="D11" s="28">
        <f>SUM(D51:G51)</f>
        <v>1133243.3112264031</v>
      </c>
      <c r="E11" s="28">
        <f>SUM(D51:G51)</f>
        <v>1133243.3112264031</v>
      </c>
      <c r="F11" s="28">
        <f>SUM(D51:G51)+I51+C8</f>
        <v>4166706.863085743</v>
      </c>
      <c r="G11" s="29">
        <f>SUM(D52:G52)+I52+J52</f>
        <v>5115124.5980269257</v>
      </c>
      <c r="H11" s="43"/>
      <c r="I11" s="42"/>
      <c r="J11" s="39"/>
      <c r="K11" s="39"/>
      <c r="L11" s="39"/>
      <c r="M11" s="39"/>
      <c r="N11" s="39"/>
      <c r="O11" s="16"/>
      <c r="P11" s="16"/>
      <c r="Q11" s="16"/>
      <c r="R11" s="16"/>
      <c r="S11" s="16"/>
      <c r="T11" s="16"/>
    </row>
    <row r="12" spans="1:20" s="6" customFormat="1" ht="13.15" x14ac:dyDescent="0.4">
      <c r="A12" s="12" t="s">
        <v>13</v>
      </c>
      <c r="B12" s="40"/>
      <c r="C12" s="55">
        <f>C6</f>
        <v>781360.82999999903</v>
      </c>
      <c r="D12" s="55">
        <f>H51+C5+C7</f>
        <v>2923440.2143575656</v>
      </c>
      <c r="E12" s="55">
        <f>C5+C7</f>
        <v>809727.07489751023</v>
      </c>
      <c r="F12" s="55">
        <f>C5+C6</f>
        <v>809727.07489751023</v>
      </c>
      <c r="G12" s="55">
        <f>C5+C6</f>
        <v>809727.07489751023</v>
      </c>
      <c r="H12" s="36"/>
      <c r="I12" s="42"/>
      <c r="J12" s="39"/>
      <c r="K12" s="39"/>
      <c r="L12" s="39"/>
      <c r="M12" s="39"/>
      <c r="N12" s="39"/>
      <c r="O12" s="16"/>
      <c r="P12" s="16"/>
      <c r="Q12" s="16"/>
      <c r="R12" s="16"/>
      <c r="S12" s="16"/>
      <c r="T12" s="16"/>
    </row>
    <row r="13" spans="1:20" s="6" customFormat="1" ht="13.15" x14ac:dyDescent="0.4">
      <c r="A13" s="3" t="s">
        <v>14</v>
      </c>
      <c r="B13" s="36"/>
      <c r="C13" s="28">
        <f>C11-C12</f>
        <v>5147176.6913193949</v>
      </c>
      <c r="D13" s="28">
        <f>D11-D12</f>
        <v>-1790196.9031311625</v>
      </c>
      <c r="E13" s="28">
        <f>E11-E12</f>
        <v>323516.23632889288</v>
      </c>
      <c r="F13" s="28">
        <f>F11-F12</f>
        <v>3356979.788188233</v>
      </c>
      <c r="G13" s="28">
        <f>G11-G12</f>
        <v>4305397.5231294157</v>
      </c>
      <c r="H13" s="36"/>
      <c r="I13" s="44"/>
      <c r="J13" s="39"/>
      <c r="K13" s="39"/>
      <c r="L13" s="39"/>
      <c r="M13" s="39"/>
      <c r="N13" s="39"/>
      <c r="O13" s="16"/>
      <c r="P13" s="16"/>
      <c r="Q13" s="16"/>
      <c r="R13" s="16"/>
      <c r="S13" s="16"/>
      <c r="T13" s="16"/>
    </row>
    <row r="14" spans="1:20" s="6" customFormat="1" ht="13.15" x14ac:dyDescent="0.4">
      <c r="A14" s="3" t="s">
        <v>15</v>
      </c>
      <c r="B14" s="36"/>
      <c r="C14" s="45">
        <f>IFERROR(C11/C12,0)</f>
        <v>7.5874516531874283</v>
      </c>
      <c r="D14" s="45">
        <f t="shared" ref="D14:G14" si="0">IFERROR(D11/D12,0)</f>
        <v>0.38764032377362523</v>
      </c>
      <c r="E14" s="45">
        <f t="shared" si="0"/>
        <v>1.3995373828519213</v>
      </c>
      <c r="F14" s="45">
        <f t="shared" si="0"/>
        <v>5.1458164019192969</v>
      </c>
      <c r="G14" s="45">
        <f t="shared" si="0"/>
        <v>6.3170971511288094</v>
      </c>
      <c r="H14" s="36"/>
      <c r="I14" s="36"/>
      <c r="J14" s="39"/>
      <c r="K14" s="39"/>
      <c r="L14" s="39"/>
      <c r="M14" s="39"/>
      <c r="N14" s="39"/>
      <c r="O14" s="16"/>
      <c r="P14" s="16"/>
      <c r="Q14" s="16"/>
      <c r="R14" s="16"/>
      <c r="S14" s="16"/>
      <c r="T14" s="16"/>
    </row>
    <row r="15" spans="1:20" s="6" customFormat="1" ht="13.15" x14ac:dyDescent="0.4">
      <c r="A15" s="3" t="s">
        <v>16</v>
      </c>
      <c r="B15" s="36"/>
      <c r="C15" s="54">
        <f>IFERROR(C12/B51,"")</f>
        <v>30.273122186478869</v>
      </c>
      <c r="D15" s="54">
        <f>IFERROR(D12/B51,"")</f>
        <v>113.26606020692472</v>
      </c>
      <c r="E15" s="54">
        <f>IFERROR(E12/B51,"")</f>
        <v>31.372146817332119</v>
      </c>
      <c r="F15" s="54">
        <f>IFERROR(F12/B51,"")</f>
        <v>31.372146817332119</v>
      </c>
      <c r="G15" s="54">
        <f>IFERROR(G12/B51,"")</f>
        <v>31.372146817332119</v>
      </c>
      <c r="H15" s="36"/>
      <c r="I15" s="36"/>
      <c r="J15" s="39"/>
      <c r="K15" s="39"/>
      <c r="L15" s="39"/>
      <c r="M15" s="39"/>
      <c r="N15" s="39"/>
      <c r="O15" s="16"/>
      <c r="P15" s="16"/>
      <c r="Q15" s="16"/>
      <c r="R15" s="16"/>
      <c r="S15" s="16"/>
      <c r="T15" s="16"/>
    </row>
    <row r="16" spans="1:20" s="6" customFormat="1" ht="13.15" x14ac:dyDescent="0.4">
      <c r="A16" s="3"/>
      <c r="B16" s="36"/>
      <c r="C16" s="36"/>
      <c r="D16" s="36"/>
      <c r="E16" s="36"/>
      <c r="F16" s="36"/>
      <c r="G16" s="36"/>
      <c r="H16" s="36"/>
      <c r="I16" s="36"/>
      <c r="J16" s="39"/>
      <c r="K16" s="39"/>
      <c r="L16" s="39"/>
      <c r="M16" s="39"/>
      <c r="N16" s="39"/>
    </row>
    <row r="17" spans="1:14" s="6" customFormat="1" ht="13.15" x14ac:dyDescent="0.4">
      <c r="A17" s="3"/>
      <c r="B17" s="36"/>
      <c r="C17" s="36"/>
      <c r="D17" s="38" t="s">
        <v>17</v>
      </c>
      <c r="E17" s="38" t="s">
        <v>17</v>
      </c>
      <c r="F17" s="38" t="s">
        <v>17</v>
      </c>
      <c r="G17" s="38"/>
      <c r="H17" s="38"/>
      <c r="I17" s="38"/>
      <c r="J17" s="38"/>
      <c r="K17" s="39"/>
      <c r="L17" s="39"/>
      <c r="M17" s="39"/>
      <c r="N17" s="39"/>
    </row>
    <row r="18" spans="1:14" s="6" customFormat="1" ht="13.15" x14ac:dyDescent="0.4">
      <c r="A18" s="3"/>
      <c r="B18" s="38" t="s">
        <v>18</v>
      </c>
      <c r="C18" s="38" t="s">
        <v>18</v>
      </c>
      <c r="D18" s="38" t="s">
        <v>19</v>
      </c>
      <c r="E18" s="38" t="s">
        <v>20</v>
      </c>
      <c r="F18" s="38" t="s">
        <v>21</v>
      </c>
      <c r="G18" s="38" t="s">
        <v>17</v>
      </c>
      <c r="H18" s="38"/>
      <c r="I18" s="38"/>
      <c r="J18" s="38"/>
      <c r="K18" s="39"/>
      <c r="L18" s="39"/>
      <c r="M18" s="39"/>
      <c r="N18" s="39"/>
    </row>
    <row r="19" spans="1:14" s="6" customFormat="1" ht="13.15" x14ac:dyDescent="0.4">
      <c r="A19" s="3"/>
      <c r="B19" s="38" t="s">
        <v>22</v>
      </c>
      <c r="C19" s="38" t="s">
        <v>23</v>
      </c>
      <c r="D19" s="38" t="s">
        <v>24</v>
      </c>
      <c r="E19" s="38" t="s">
        <v>24</v>
      </c>
      <c r="F19" s="38" t="s">
        <v>24</v>
      </c>
      <c r="G19" s="38" t="s">
        <v>22</v>
      </c>
      <c r="H19" s="38" t="s">
        <v>25</v>
      </c>
      <c r="I19" s="38" t="s">
        <v>26</v>
      </c>
      <c r="J19" s="38"/>
      <c r="K19" s="39"/>
      <c r="L19" s="39"/>
      <c r="M19" s="39"/>
      <c r="N19" s="39"/>
    </row>
    <row r="20" spans="1:14" s="6" customFormat="1" ht="13.15" x14ac:dyDescent="0.4">
      <c r="A20" s="13" t="s">
        <v>27</v>
      </c>
      <c r="B20" s="66" t="s">
        <v>28</v>
      </c>
      <c r="C20" s="41" t="s">
        <v>29</v>
      </c>
      <c r="D20" s="41" t="s">
        <v>30</v>
      </c>
      <c r="E20" s="41" t="s">
        <v>30</v>
      </c>
      <c r="F20" s="41" t="s">
        <v>30</v>
      </c>
      <c r="G20" s="41" t="s">
        <v>30</v>
      </c>
      <c r="H20" s="41" t="s">
        <v>31</v>
      </c>
      <c r="I20" s="41" t="s">
        <v>32</v>
      </c>
      <c r="J20" s="41" t="s">
        <v>33</v>
      </c>
      <c r="K20" s="39"/>
      <c r="L20" s="39"/>
      <c r="M20" s="39"/>
      <c r="N20" s="39"/>
    </row>
    <row r="21" spans="1:14" s="6" customFormat="1" ht="13.15" x14ac:dyDescent="0.4">
      <c r="A21" s="3">
        <v>1</v>
      </c>
      <c r="B21" s="62">
        <v>3718.3612248156946</v>
      </c>
      <c r="C21" s="62">
        <v>0.42553467947193779</v>
      </c>
      <c r="D21" s="29">
        <v>48710.65</v>
      </c>
      <c r="E21" s="29">
        <v>7520.65</v>
      </c>
      <c r="F21" s="29">
        <v>16458.64</v>
      </c>
      <c r="G21" s="29">
        <v>67784.149999999994</v>
      </c>
      <c r="H21" s="29">
        <v>288651.14</v>
      </c>
      <c r="I21" s="29">
        <v>437014.59</v>
      </c>
      <c r="J21" s="29">
        <f>SUM(D21:G21)*J5</f>
        <v>14047.409</v>
      </c>
      <c r="K21" s="39"/>
      <c r="L21" s="39"/>
      <c r="M21" s="39"/>
      <c r="N21" s="39"/>
    </row>
    <row r="22" spans="1:14" s="6" customFormat="1" ht="13.15" x14ac:dyDescent="0.4">
      <c r="A22" s="3">
        <v>2</v>
      </c>
      <c r="B22" s="62">
        <v>3718.3612248156946</v>
      </c>
      <c r="C22" s="62">
        <v>0.42553467947193779</v>
      </c>
      <c r="D22" s="29">
        <v>49806.64</v>
      </c>
      <c r="E22" s="29">
        <v>7689.86</v>
      </c>
      <c r="F22" s="29">
        <v>16828.96</v>
      </c>
      <c r="G22" s="29">
        <v>70192.81</v>
      </c>
      <c r="H22" s="29">
        <v>292980.90000000002</v>
      </c>
      <c r="I22" s="29">
        <v>437014.59</v>
      </c>
      <c r="J22" s="29">
        <f>SUM(D22:G22)*J5</f>
        <v>14451.826999999999</v>
      </c>
      <c r="K22" s="39"/>
      <c r="L22" s="39"/>
      <c r="M22" s="39"/>
      <c r="N22" s="39"/>
    </row>
    <row r="23" spans="1:14" s="6" customFormat="1" ht="13.15" x14ac:dyDescent="0.4">
      <c r="A23" s="3">
        <v>3</v>
      </c>
      <c r="B23" s="62">
        <v>3718.3612248156946</v>
      </c>
      <c r="C23" s="62">
        <v>0.42553467947193779</v>
      </c>
      <c r="D23" s="29">
        <v>50927.29</v>
      </c>
      <c r="E23" s="29">
        <v>7862.88</v>
      </c>
      <c r="F23" s="29">
        <v>17207.62</v>
      </c>
      <c r="G23" s="29">
        <v>72952.63</v>
      </c>
      <c r="H23" s="29">
        <v>297375.62</v>
      </c>
      <c r="I23" s="29">
        <v>437014.59</v>
      </c>
      <c r="J23" s="29">
        <f>SUM(D23:G23)*J5</f>
        <v>14895.041999999999</v>
      </c>
      <c r="K23" s="39"/>
      <c r="L23" s="39"/>
      <c r="M23" s="39"/>
      <c r="N23" s="39"/>
    </row>
    <row r="24" spans="1:14" s="6" customFormat="1" ht="13.15" x14ac:dyDescent="0.4">
      <c r="A24" s="3">
        <v>4</v>
      </c>
      <c r="B24" s="62">
        <v>3718.3612248156946</v>
      </c>
      <c r="C24" s="62">
        <v>0.42553467947193779</v>
      </c>
      <c r="D24" s="29">
        <v>52073.15</v>
      </c>
      <c r="E24" s="29">
        <v>8039.79</v>
      </c>
      <c r="F24" s="29">
        <v>17594.79</v>
      </c>
      <c r="G24" s="29">
        <v>78755.45</v>
      </c>
      <c r="H24" s="29">
        <v>301836.26</v>
      </c>
      <c r="I24" s="29">
        <v>437014.59</v>
      </c>
      <c r="J24" s="29">
        <f>SUM(D24:G24)*J5</f>
        <v>15646.317999999999</v>
      </c>
      <c r="K24" s="39"/>
      <c r="L24" s="39"/>
      <c r="M24" s="39"/>
      <c r="N24" s="39"/>
    </row>
    <row r="25" spans="1:14" s="6" customFormat="1" ht="13.15" x14ac:dyDescent="0.4">
      <c r="A25" s="3">
        <v>5</v>
      </c>
      <c r="B25" s="62">
        <v>3718.3612248156946</v>
      </c>
      <c r="C25" s="62">
        <v>0.42553467947193779</v>
      </c>
      <c r="D25" s="29">
        <v>53244.800000000003</v>
      </c>
      <c r="E25" s="29">
        <v>8220.69</v>
      </c>
      <c r="F25" s="29">
        <v>17990.669999999998</v>
      </c>
      <c r="G25" s="29">
        <v>89658.36</v>
      </c>
      <c r="H25" s="29">
        <v>306363.8</v>
      </c>
      <c r="I25" s="29">
        <v>437014.59</v>
      </c>
      <c r="J25" s="29">
        <f>SUM(D25:G25)*J5</f>
        <v>16911.452000000001</v>
      </c>
      <c r="K25" s="39"/>
      <c r="L25" s="39"/>
      <c r="M25" s="39"/>
      <c r="N25" s="39"/>
    </row>
    <row r="26" spans="1:14" s="6" customFormat="1" ht="13.15" x14ac:dyDescent="0.4">
      <c r="A26" s="3">
        <v>6</v>
      </c>
      <c r="B26" s="62">
        <v>3718.3612248156946</v>
      </c>
      <c r="C26" s="62">
        <v>0.42553467947193779</v>
      </c>
      <c r="D26" s="29">
        <v>54442.81</v>
      </c>
      <c r="E26" s="29">
        <v>8405.66</v>
      </c>
      <c r="F26" s="29">
        <v>18395.46</v>
      </c>
      <c r="G26" s="29">
        <v>93353.16</v>
      </c>
      <c r="H26" s="29">
        <v>310959.26</v>
      </c>
      <c r="I26" s="29">
        <v>437014.59</v>
      </c>
      <c r="J26" s="29">
        <f>SUM(D26:G26)*J5</f>
        <v>17459.708999999999</v>
      </c>
      <c r="K26" s="39"/>
      <c r="L26" s="39"/>
      <c r="M26" s="39"/>
      <c r="N26" s="39"/>
    </row>
    <row r="27" spans="1:14" s="6" customFormat="1" ht="13.15" x14ac:dyDescent="0.4">
      <c r="A27" s="3">
        <v>7</v>
      </c>
      <c r="B27" s="62">
        <v>3718.3612248156946</v>
      </c>
      <c r="C27" s="62">
        <v>0.42553467947193779</v>
      </c>
      <c r="D27" s="29">
        <v>55667.77</v>
      </c>
      <c r="E27" s="29">
        <v>8594.7900000000009</v>
      </c>
      <c r="F27" s="29">
        <v>18809.36</v>
      </c>
      <c r="G27" s="29">
        <v>98746.64</v>
      </c>
      <c r="H27" s="29">
        <v>315623.65000000002</v>
      </c>
      <c r="I27" s="29">
        <v>437014.59</v>
      </c>
      <c r="J27" s="29">
        <f>SUM(D27:G27)*J5</f>
        <v>18181.856</v>
      </c>
      <c r="K27" s="39"/>
      <c r="L27" s="39"/>
      <c r="M27" s="39"/>
      <c r="N27" s="39"/>
    </row>
    <row r="28" spans="1:14" s="6" customFormat="1" ht="13.15" x14ac:dyDescent="0.4">
      <c r="A28" s="3">
        <v>8</v>
      </c>
      <c r="B28" s="62">
        <v>3718.3612248156946</v>
      </c>
      <c r="C28" s="62">
        <v>0.42553467947193779</v>
      </c>
      <c r="D28" s="29">
        <v>56920.29</v>
      </c>
      <c r="E28" s="29">
        <v>8788.17</v>
      </c>
      <c r="F28" s="29">
        <v>19232.57</v>
      </c>
      <c r="G28" s="29">
        <v>103218.54</v>
      </c>
      <c r="H28" s="29">
        <v>320358</v>
      </c>
      <c r="I28" s="29">
        <v>437014.59</v>
      </c>
      <c r="J28" s="29">
        <f>SUM(D28:G28)*J5</f>
        <v>18815.957000000002</v>
      </c>
      <c r="K28" s="39"/>
      <c r="L28" s="39"/>
      <c r="M28" s="39"/>
      <c r="N28" s="39"/>
    </row>
    <row r="29" spans="1:14" s="6" customFormat="1" ht="13.15" x14ac:dyDescent="0.4">
      <c r="A29" s="3">
        <v>9</v>
      </c>
      <c r="B29" s="62">
        <v>3718.3612248156946</v>
      </c>
      <c r="C29" s="62">
        <v>0.42553467947193779</v>
      </c>
      <c r="D29" s="29">
        <v>58201.01</v>
      </c>
      <c r="E29" s="29">
        <v>8985.9</v>
      </c>
      <c r="F29" s="29">
        <v>19665.3</v>
      </c>
      <c r="G29" s="29">
        <v>107892.74</v>
      </c>
      <c r="H29" s="29">
        <v>325163.37</v>
      </c>
      <c r="I29" s="29">
        <v>437014.59</v>
      </c>
      <c r="J29" s="29">
        <f>SUM(D29:G29)*J5</f>
        <v>19474.495000000003</v>
      </c>
      <c r="K29" s="39"/>
      <c r="L29" s="39"/>
      <c r="M29" s="39"/>
      <c r="N29" s="39"/>
    </row>
    <row r="30" spans="1:14" s="6" customFormat="1" ht="13.15" x14ac:dyDescent="0.4">
      <c r="A30" s="3">
        <v>10</v>
      </c>
      <c r="B30" s="62">
        <v>0</v>
      </c>
      <c r="C30" s="62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f>SUM(D30:G30)*J5</f>
        <v>0</v>
      </c>
      <c r="K30" s="39"/>
      <c r="L30" s="39"/>
      <c r="M30" s="39"/>
      <c r="N30" s="39"/>
    </row>
    <row r="31" spans="1:14" s="6" customFormat="1" ht="13.15" x14ac:dyDescent="0.4">
      <c r="A31" s="3">
        <v>11</v>
      </c>
      <c r="B31" s="62">
        <v>0</v>
      </c>
      <c r="C31" s="62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f>SUM(D31:G31)*J5</f>
        <v>0</v>
      </c>
      <c r="K31" s="39"/>
      <c r="L31" s="39"/>
      <c r="M31" s="39"/>
      <c r="N31" s="39"/>
    </row>
    <row r="32" spans="1:14" s="6" customFormat="1" ht="13.15" x14ac:dyDescent="0.4">
      <c r="A32" s="3">
        <v>12</v>
      </c>
      <c r="B32" s="62">
        <v>0</v>
      </c>
      <c r="C32" s="62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f>SUM(D32:G32)*J5</f>
        <v>0</v>
      </c>
      <c r="K32" s="39"/>
      <c r="L32" s="39"/>
      <c r="M32" s="39"/>
      <c r="N32" s="39"/>
    </row>
    <row r="33" spans="1:14" s="6" customFormat="1" ht="13.15" x14ac:dyDescent="0.4">
      <c r="A33" s="3">
        <v>13</v>
      </c>
      <c r="B33" s="62">
        <v>0</v>
      </c>
      <c r="C33" s="62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f>SUM(D33:G33)*J5</f>
        <v>0</v>
      </c>
      <c r="K33" s="39"/>
      <c r="L33" s="39"/>
      <c r="M33" s="39"/>
      <c r="N33" s="39"/>
    </row>
    <row r="34" spans="1:14" s="6" customFormat="1" ht="13.15" x14ac:dyDescent="0.4">
      <c r="A34" s="3">
        <v>14</v>
      </c>
      <c r="B34" s="62">
        <v>0</v>
      </c>
      <c r="C34" s="62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f>SUM(D34:G34)*J5</f>
        <v>0</v>
      </c>
      <c r="K34" s="39"/>
      <c r="L34" s="39"/>
      <c r="M34" s="39"/>
      <c r="N34" s="39"/>
    </row>
    <row r="35" spans="1:14" s="6" customFormat="1" ht="13.15" x14ac:dyDescent="0.4">
      <c r="A35" s="3">
        <v>15</v>
      </c>
      <c r="B35" s="62">
        <v>0</v>
      </c>
      <c r="C35" s="62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f>SUM(D35:G35)*J5</f>
        <v>0</v>
      </c>
      <c r="K35" s="39"/>
      <c r="L35" s="39"/>
      <c r="M35" s="39"/>
      <c r="N35" s="39"/>
    </row>
    <row r="36" spans="1:14" s="6" customFormat="1" ht="13.15" x14ac:dyDescent="0.4">
      <c r="A36" s="3">
        <v>16</v>
      </c>
      <c r="B36" s="62">
        <v>0</v>
      </c>
      <c r="C36" s="62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f>SUM(D36:G36)*J5</f>
        <v>0</v>
      </c>
      <c r="K36" s="39"/>
      <c r="L36" s="39"/>
      <c r="M36" s="39"/>
      <c r="N36" s="39"/>
    </row>
    <row r="37" spans="1:14" s="6" customFormat="1" ht="13.15" x14ac:dyDescent="0.4">
      <c r="A37" s="3">
        <v>17</v>
      </c>
      <c r="B37" s="62">
        <v>0</v>
      </c>
      <c r="C37" s="62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f>SUM(D37:G37)*J5</f>
        <v>0</v>
      </c>
      <c r="K37" s="39"/>
      <c r="L37" s="39"/>
      <c r="M37" s="39"/>
      <c r="N37" s="39"/>
    </row>
    <row r="38" spans="1:14" s="6" customFormat="1" ht="13.15" x14ac:dyDescent="0.4">
      <c r="A38" s="3">
        <v>18</v>
      </c>
      <c r="B38" s="62">
        <v>0</v>
      </c>
      <c r="C38" s="62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f>SUM(D38:G38)*J5</f>
        <v>0</v>
      </c>
      <c r="K38" s="39"/>
      <c r="L38" s="39"/>
      <c r="M38" s="39"/>
      <c r="N38" s="39"/>
    </row>
    <row r="39" spans="1:14" s="6" customFormat="1" ht="13.15" x14ac:dyDescent="0.4">
      <c r="A39" s="3">
        <v>19</v>
      </c>
      <c r="B39" s="62">
        <v>0</v>
      </c>
      <c r="C39" s="62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f>SUM(D39:G39)*J5</f>
        <v>0</v>
      </c>
      <c r="K39" s="39"/>
      <c r="L39" s="39"/>
      <c r="M39" s="39"/>
      <c r="N39" s="39"/>
    </row>
    <row r="40" spans="1:14" s="6" customFormat="1" ht="13.15" x14ac:dyDescent="0.4">
      <c r="A40" s="3">
        <v>20</v>
      </c>
      <c r="B40" s="62">
        <v>0</v>
      </c>
      <c r="C40" s="62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f>SUM(D40:G40)*J5</f>
        <v>0</v>
      </c>
      <c r="K40" s="39"/>
      <c r="L40" s="39"/>
      <c r="M40" s="39"/>
      <c r="N40" s="39"/>
    </row>
    <row r="41" spans="1:14" s="6" customFormat="1" ht="13.15" x14ac:dyDescent="0.4">
      <c r="A41" s="3">
        <v>21</v>
      </c>
      <c r="B41" s="62">
        <v>0</v>
      </c>
      <c r="C41" s="62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f>SUM(D41:G41)*J5</f>
        <v>0</v>
      </c>
      <c r="K41" s="39"/>
      <c r="L41" s="39"/>
      <c r="M41" s="39"/>
      <c r="N41" s="39"/>
    </row>
    <row r="42" spans="1:14" s="6" customFormat="1" ht="13.15" x14ac:dyDescent="0.4">
      <c r="A42" s="3">
        <v>22</v>
      </c>
      <c r="B42" s="62">
        <v>0</v>
      </c>
      <c r="C42" s="62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f>SUM(D42:G42)*J5</f>
        <v>0</v>
      </c>
      <c r="K42" s="39"/>
      <c r="L42" s="39"/>
      <c r="M42" s="39"/>
      <c r="N42" s="39"/>
    </row>
    <row r="43" spans="1:14" s="6" customFormat="1" ht="13.15" x14ac:dyDescent="0.4">
      <c r="A43" s="3">
        <v>23</v>
      </c>
      <c r="B43" s="62">
        <v>0</v>
      </c>
      <c r="C43" s="62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f>SUM(D43:G43)*J5</f>
        <v>0</v>
      </c>
      <c r="K43" s="39"/>
      <c r="L43" s="39"/>
      <c r="M43" s="39"/>
      <c r="N43" s="39"/>
    </row>
    <row r="44" spans="1:14" s="6" customFormat="1" ht="13.15" x14ac:dyDescent="0.4">
      <c r="A44" s="3">
        <v>24</v>
      </c>
      <c r="B44" s="62">
        <v>0</v>
      </c>
      <c r="C44" s="62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f>SUM(D44:G44)*J5</f>
        <v>0</v>
      </c>
      <c r="K44" s="39"/>
      <c r="L44" s="39"/>
      <c r="M44" s="39"/>
      <c r="N44" s="39"/>
    </row>
    <row r="45" spans="1:14" s="6" customFormat="1" ht="13.15" x14ac:dyDescent="0.4">
      <c r="A45" s="3">
        <v>25</v>
      </c>
      <c r="B45" s="62">
        <v>0</v>
      </c>
      <c r="C45" s="62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f>SUM(D45:G45)*J5</f>
        <v>0</v>
      </c>
      <c r="K45" s="39"/>
      <c r="L45" s="39"/>
      <c r="M45" s="39"/>
      <c r="N45" s="39"/>
    </row>
    <row r="46" spans="1:14" s="6" customFormat="1" ht="13.15" x14ac:dyDescent="0.4">
      <c r="A46" s="3">
        <v>26</v>
      </c>
      <c r="B46" s="62">
        <v>0</v>
      </c>
      <c r="C46" s="62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f>SUM(D46:G46)*J5</f>
        <v>0</v>
      </c>
      <c r="K46" s="39"/>
      <c r="L46" s="39"/>
      <c r="M46" s="39"/>
      <c r="N46" s="39"/>
    </row>
    <row r="47" spans="1:14" s="6" customFormat="1" ht="13.15" x14ac:dyDescent="0.4">
      <c r="A47" s="3">
        <v>27</v>
      </c>
      <c r="B47" s="62">
        <v>0</v>
      </c>
      <c r="C47" s="62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f>SUM(D47:G47)*J5</f>
        <v>0</v>
      </c>
      <c r="K47" s="39"/>
      <c r="L47" s="39"/>
      <c r="M47" s="39"/>
      <c r="N47" s="39"/>
    </row>
    <row r="48" spans="1:14" s="6" customFormat="1" ht="13.15" x14ac:dyDescent="0.4">
      <c r="A48" s="3">
        <v>28</v>
      </c>
      <c r="B48" s="62">
        <v>0</v>
      </c>
      <c r="C48" s="62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f>SUM(D48:G48)*J5</f>
        <v>0</v>
      </c>
      <c r="K48" s="39"/>
      <c r="L48" s="39"/>
      <c r="M48" s="39"/>
      <c r="N48" s="39"/>
    </row>
    <row r="49" spans="1:14" s="6" customFormat="1" ht="13.15" x14ac:dyDescent="0.4">
      <c r="A49" s="3">
        <v>29</v>
      </c>
      <c r="B49" s="62">
        <v>0</v>
      </c>
      <c r="C49" s="62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f>SUM(D49:G49)*J5</f>
        <v>0</v>
      </c>
      <c r="K49" s="39"/>
      <c r="L49" s="39"/>
      <c r="M49" s="39"/>
      <c r="N49" s="39"/>
    </row>
    <row r="50" spans="1:14" s="6" customFormat="1" ht="13.15" x14ac:dyDescent="0.4">
      <c r="A50" s="12">
        <v>30</v>
      </c>
      <c r="B50" s="63">
        <v>0</v>
      </c>
      <c r="C50" s="63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f>SUM(D50:G50)*J5</f>
        <v>0</v>
      </c>
      <c r="K50" s="39"/>
      <c r="L50" s="39"/>
      <c r="M50" s="39"/>
      <c r="N50" s="39"/>
    </row>
    <row r="51" spans="1:14" s="6" customFormat="1" ht="13.15" x14ac:dyDescent="0.4">
      <c r="A51" s="11" t="s">
        <v>34</v>
      </c>
      <c r="B51" s="62">
        <f>B21+NPV(J3,B22:B50)</f>
        <v>25810.381406546319</v>
      </c>
      <c r="C51" s="62">
        <f>C21+NPV(J3,C22:C50)</f>
        <v>2.9537776764621748</v>
      </c>
      <c r="D51" s="29">
        <f>D21+NPV(J3,D22:D50)</f>
        <v>366452.15774315101</v>
      </c>
      <c r="E51" s="29">
        <f>E21+NPV(J3,E22:E50)</f>
        <v>56578.116015384585</v>
      </c>
      <c r="F51" s="29">
        <f>F21+NPV(J3,F22:F50)</f>
        <v>123819.03645785569</v>
      </c>
      <c r="G51" s="29">
        <f>G21+NPV(J3,G22:G50)</f>
        <v>586394.00101001177</v>
      </c>
      <c r="H51" s="29">
        <f>H21+NPV(J3,H22:H50)</f>
        <v>2113713.1394600552</v>
      </c>
      <c r="I51" s="29">
        <f>I21+NPV(J3,I22:I50)</f>
        <v>3033463.5518593397</v>
      </c>
      <c r="J51" s="29">
        <f>J21+NPV(J3,J22:J50)</f>
        <v>113324.33112264029</v>
      </c>
      <c r="K51" s="39"/>
      <c r="L51" s="39"/>
      <c r="M51" s="39"/>
      <c r="N51" s="39"/>
    </row>
    <row r="52" spans="1:14" s="6" customFormat="1" ht="13.15" x14ac:dyDescent="0.4">
      <c r="A52" s="11" t="s">
        <v>35</v>
      </c>
      <c r="B52" s="64">
        <f>B21+NPV(J4,B22:B50)</f>
        <v>30723.864002806338</v>
      </c>
      <c r="C52" s="64">
        <f>C21+NPV(J4,C22:C50)</f>
        <v>3.5160837880191798</v>
      </c>
      <c r="D52" s="29">
        <f>D21+NPV(J4,D22:D50)</f>
        <v>439254.75255081529</v>
      </c>
      <c r="E52" s="29">
        <f>E21+NPV(J4,E22:E50)</f>
        <v>67818.419997851262</v>
      </c>
      <c r="F52" s="29">
        <f>F21+NPV(J4,F22:F50)</f>
        <v>148418.01153568574</v>
      </c>
      <c r="G52" s="29">
        <f>G21+NPV(J4,G22:G50)</f>
        <v>711949.95874899975</v>
      </c>
      <c r="H52" s="29">
        <f>H21+NPV(J4,H22:H50)</f>
        <v>2527811.895210329</v>
      </c>
      <c r="I52" s="29">
        <f>I21+NPV(J4,I22:I50)</f>
        <v>3610939.3409102382</v>
      </c>
      <c r="J52" s="29">
        <f>J21+NPV(J4,J22:J50)</f>
        <v>136744.11428333522</v>
      </c>
      <c r="K52" s="39"/>
      <c r="L52" s="39"/>
      <c r="M52" s="39"/>
      <c r="N52" s="39"/>
    </row>
    <row r="53" spans="1:14" s="6" customFormat="1" ht="13.15" x14ac:dyDescent="0.4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1:14" s="6" customFormat="1" ht="13.15" x14ac:dyDescent="0.4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14" s="6" customFormat="1" ht="13.15" x14ac:dyDescent="0.4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s="6" customFormat="1" ht="13.15" x14ac:dyDescent="0.4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1:14" s="6" customFormat="1" ht="13.15" x14ac:dyDescent="0.4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s="6" customFormat="1" ht="13.15" x14ac:dyDescent="0.4">
      <c r="B58" s="39"/>
      <c r="C58" s="50"/>
      <c r="D58" s="50"/>
      <c r="E58" s="50"/>
      <c r="F58" s="50"/>
      <c r="G58" s="50"/>
      <c r="H58" s="50"/>
      <c r="I58" s="50"/>
      <c r="J58" s="39"/>
      <c r="K58" s="39"/>
      <c r="L58" s="39"/>
      <c r="M58" s="39"/>
      <c r="N58" s="39"/>
    </row>
    <row r="59" spans="1:14" s="6" customFormat="1" ht="13.15" x14ac:dyDescent="0.4">
      <c r="B59" s="39"/>
      <c r="C59" s="50"/>
      <c r="D59" s="50"/>
      <c r="E59" s="50"/>
      <c r="F59" s="50"/>
      <c r="G59" s="50"/>
      <c r="H59" s="50"/>
      <c r="I59" s="50"/>
      <c r="J59" s="39"/>
      <c r="K59" s="39"/>
      <c r="L59" s="39"/>
      <c r="M59" s="39"/>
      <c r="N59" s="39"/>
    </row>
    <row r="60" spans="1:14" s="6" customFormat="1" ht="13.15" x14ac:dyDescent="0.4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  <row r="61" spans="1:14" s="6" customFormat="1" ht="13.15" x14ac:dyDescent="0.4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</row>
    <row r="62" spans="1:14" s="6" customFormat="1" ht="13.15" x14ac:dyDescent="0.4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1:14" s="6" customFormat="1" ht="13.15" x14ac:dyDescent="0.4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1:14" s="6" customFormat="1" ht="13.15" x14ac:dyDescent="0.4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spans="2:14" s="6" customFormat="1" ht="13.15" x14ac:dyDescent="0.4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</row>
    <row r="66" spans="2:14" s="6" customFormat="1" ht="13.15" x14ac:dyDescent="0.4"/>
    <row r="67" spans="2:14" s="6" customFormat="1" ht="13.15" x14ac:dyDescent="0.4"/>
    <row r="68" spans="2:14" s="6" customFormat="1" ht="13.15" x14ac:dyDescent="0.4"/>
  </sheetData>
  <printOptions horizontalCentered="1"/>
  <pageMargins left="0.23622047244094491" right="0.23622047244094491" top="0.74803149606299213" bottom="0.74803149606299213" header="0.31496062992125984" footer="0.31496062992125984"/>
  <pageSetup scale="74" orientation="portrait" r:id="rId1"/>
  <headerFooter>
    <oddHeader>&amp;CMidAmerican Energy Company
Iowa Energy Efficiency&amp;R2021 Exhibit F
Detailed Cost Benefit Results
EEP-2018-0002</oddHeader>
    <oddFooter>&amp;L&amp;A&amp;CPage &amp;P of &amp;N&amp;R&amp;F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FA7A3-727C-4308-98CF-8048AF877955}">
  <sheetPr codeName="Sheet9">
    <pageSetUpPr fitToPage="1"/>
  </sheetPr>
  <dimension ref="A2:T68"/>
  <sheetViews>
    <sheetView view="pageLayout" zoomScale="90" zoomScaleNormal="100" zoomScalePageLayoutView="90" workbookViewId="0">
      <selection activeCell="A2" sqref="A2"/>
    </sheetView>
  </sheetViews>
  <sheetFormatPr defaultColWidth="9.1328125" defaultRowHeight="14.25" x14ac:dyDescent="0.45"/>
  <cols>
    <col min="1" max="1" customWidth="true" style="21" width="10.265625" collapsed="false"/>
    <col min="2" max="2" customWidth="true" style="21" width="14.3984375" collapsed="false"/>
    <col min="3" max="3" customWidth="true" style="21" width="14.265625" collapsed="false"/>
    <col min="4" max="6" customWidth="true" style="21" width="14.73046875" collapsed="false"/>
    <col min="7" max="7" customWidth="true" style="21" width="16.59765625" collapsed="false"/>
    <col min="8" max="9" customWidth="true" style="21" width="12.265625" collapsed="false"/>
    <col min="10" max="10" customWidth="true" style="21" width="13.0" collapsed="false"/>
    <col min="11" max="11" bestFit="true" customWidth="true" style="21" width="12.3984375" collapsed="false"/>
    <col min="12" max="12" customWidth="true" style="21" width="12.73046875" collapsed="false"/>
    <col min="13" max="13" bestFit="true" customWidth="true" style="21" width="23.1328125" collapsed="false"/>
    <col min="14" max="14" bestFit="true" customWidth="true" style="21" width="13.265625" collapsed="false"/>
    <col min="15" max="16" bestFit="true" customWidth="true" style="21" width="13.0" collapsed="false"/>
    <col min="17" max="17" bestFit="true" customWidth="true" style="21" width="12.73046875" collapsed="false"/>
    <col min="18" max="18" bestFit="true" customWidth="true" style="21" width="13.3984375" collapsed="false"/>
    <col min="19" max="16384" style="21" width="9.1328125" collapsed="false"/>
  </cols>
  <sheetData>
    <row r="2" spans="1:20" s="2" customFormat="1" ht="18" x14ac:dyDescent="0.55000000000000004">
      <c r="A2" s="1" t="s">
        <v>49</v>
      </c>
      <c r="B2" s="1"/>
      <c r="C2" s="1"/>
      <c r="D2" s="1"/>
      <c r="E2" s="1"/>
      <c r="F2" s="1"/>
      <c r="G2" s="1"/>
      <c r="H2" s="1"/>
      <c r="I2" s="1"/>
    </row>
    <row r="3" spans="1:20" s="2" customFormat="1" ht="18" x14ac:dyDescent="0.55000000000000004">
      <c r="A3" s="1" t="s">
        <v>53</v>
      </c>
      <c r="B3" s="31"/>
      <c r="C3" s="31"/>
      <c r="D3" s="31"/>
      <c r="E3" s="31"/>
      <c r="F3" s="31"/>
      <c r="G3" s="31"/>
      <c r="H3" s="31"/>
      <c r="I3" s="34" t="s">
        <v>36</v>
      </c>
      <c r="J3" s="35">
        <v>7.1300000000000002E-2</v>
      </c>
      <c r="K3" s="46"/>
      <c r="L3" s="46"/>
      <c r="M3" s="46"/>
      <c r="N3" s="46"/>
    </row>
    <row r="4" spans="1:20" s="6" customFormat="1" x14ac:dyDescent="0.45">
      <c r="A4" s="3"/>
      <c r="B4" s="36"/>
      <c r="C4" s="28"/>
      <c r="D4" s="36"/>
      <c r="E4" s="36"/>
      <c r="F4" s="36"/>
      <c r="G4" s="36"/>
      <c r="H4" s="36"/>
      <c r="I4" s="34" t="s">
        <v>37</v>
      </c>
      <c r="J4" s="35">
        <v>2.1999999999999999E-2</v>
      </c>
      <c r="K4" s="37"/>
      <c r="L4" s="37"/>
      <c r="M4" s="39"/>
      <c r="N4" s="39"/>
      <c r="O4" s="5"/>
      <c r="P4" s="5"/>
      <c r="Q4" s="5"/>
      <c r="R4" s="5"/>
    </row>
    <row r="5" spans="1:20" s="6" customFormat="1" x14ac:dyDescent="0.45">
      <c r="A5" s="3" t="s">
        <v>0</v>
      </c>
      <c r="B5" s="36"/>
      <c r="C5" s="29">
        <v>362371.12337073928</v>
      </c>
      <c r="D5" s="36"/>
      <c r="E5" s="36"/>
      <c r="F5" s="36"/>
      <c r="G5" s="36"/>
      <c r="H5" s="36"/>
      <c r="I5" s="34" t="s">
        <v>38</v>
      </c>
      <c r="J5" s="35">
        <v>0.1</v>
      </c>
      <c r="K5" s="37"/>
      <c r="L5" s="37"/>
      <c r="M5" s="39"/>
      <c r="N5" s="39"/>
      <c r="O5" s="5"/>
      <c r="P5" s="5"/>
      <c r="Q5" s="5"/>
      <c r="R5" s="5"/>
    </row>
    <row r="6" spans="1:20" s="6" customFormat="1" ht="13.15" x14ac:dyDescent="0.4">
      <c r="A6" s="3" t="s">
        <v>1</v>
      </c>
      <c r="B6" s="36"/>
      <c r="C6" s="29">
        <v>553282.40000000014</v>
      </c>
      <c r="D6" s="36"/>
      <c r="E6" s="36"/>
      <c r="F6" s="36"/>
      <c r="G6" s="36"/>
      <c r="H6" s="36"/>
      <c r="I6" s="37"/>
      <c r="J6" s="37"/>
      <c r="K6" s="37"/>
      <c r="L6" s="37"/>
      <c r="M6" s="37"/>
      <c r="N6" s="47"/>
      <c r="O6" s="8"/>
      <c r="P6" s="8"/>
      <c r="Q6" s="8"/>
      <c r="R6" s="8"/>
    </row>
    <row r="7" spans="1:20" s="6" customFormat="1" ht="13.15" x14ac:dyDescent="0.4">
      <c r="A7" s="3" t="s">
        <v>2</v>
      </c>
      <c r="B7" s="36"/>
      <c r="C7" s="29">
        <v>553282.40000000014</v>
      </c>
      <c r="D7" s="36"/>
      <c r="E7" s="36"/>
      <c r="F7" s="36"/>
      <c r="G7" s="36"/>
      <c r="H7" s="36"/>
      <c r="I7" s="37"/>
      <c r="J7" s="37"/>
      <c r="K7" s="37"/>
      <c r="L7" s="37"/>
      <c r="M7" s="37"/>
      <c r="N7" s="48"/>
      <c r="O7" s="9"/>
      <c r="P7" s="9"/>
      <c r="Q7" s="9"/>
      <c r="R7" s="9"/>
    </row>
    <row r="8" spans="1:20" s="6" customFormat="1" ht="13.15" x14ac:dyDescent="0.4">
      <c r="A8" s="3" t="s">
        <v>3</v>
      </c>
      <c r="B8" s="36"/>
      <c r="C8" s="29">
        <v>0</v>
      </c>
      <c r="D8" s="36"/>
      <c r="E8" s="36"/>
      <c r="F8" s="36"/>
      <c r="G8" s="36"/>
      <c r="H8" s="36"/>
      <c r="I8" s="37"/>
      <c r="J8" s="37"/>
      <c r="K8" s="37"/>
      <c r="L8" s="37"/>
      <c r="M8" s="37"/>
      <c r="N8" s="49"/>
      <c r="O8" s="10"/>
      <c r="P8" s="10"/>
      <c r="Q8" s="10"/>
      <c r="R8" s="10"/>
    </row>
    <row r="9" spans="1:20" s="6" customFormat="1" ht="13.15" x14ac:dyDescent="0.4">
      <c r="A9" s="3"/>
      <c r="B9" s="36"/>
      <c r="C9" s="38"/>
      <c r="D9" s="38" t="s">
        <v>4</v>
      </c>
      <c r="E9" s="38"/>
      <c r="F9" s="38" t="s">
        <v>5</v>
      </c>
      <c r="G9" s="38"/>
      <c r="H9" s="36"/>
      <c r="I9" s="36"/>
      <c r="J9" s="39"/>
      <c r="K9" s="39"/>
      <c r="L9" s="39"/>
      <c r="M9" s="39"/>
      <c r="N9" s="39"/>
    </row>
    <row r="10" spans="1:20" s="6" customFormat="1" ht="13.15" x14ac:dyDescent="0.4">
      <c r="A10" s="12" t="s">
        <v>6</v>
      </c>
      <c r="B10" s="40"/>
      <c r="C10" s="41" t="s">
        <v>7</v>
      </c>
      <c r="D10" s="41" t="s">
        <v>8</v>
      </c>
      <c r="E10" s="41" t="s">
        <v>9</v>
      </c>
      <c r="F10" s="41" t="s">
        <v>10</v>
      </c>
      <c r="G10" s="41" t="s">
        <v>11</v>
      </c>
      <c r="H10" s="36"/>
      <c r="I10" s="36"/>
      <c r="J10" s="39"/>
      <c r="K10" s="39"/>
      <c r="L10" s="39"/>
      <c r="M10" s="39"/>
      <c r="N10" s="39"/>
    </row>
    <row r="11" spans="1:20" s="6" customFormat="1" ht="13.15" x14ac:dyDescent="0.4">
      <c r="A11" s="3" t="s">
        <v>12</v>
      </c>
      <c r="B11" s="36"/>
      <c r="C11" s="28">
        <f>H51+I51+C7+C8</f>
        <v>2806804.5700000003</v>
      </c>
      <c r="D11" s="28">
        <f>SUM(D51:G51)</f>
        <v>2082158.0500000003</v>
      </c>
      <c r="E11" s="28">
        <f>SUM(D51:G51)</f>
        <v>2082158.0500000003</v>
      </c>
      <c r="F11" s="28">
        <f>SUM(D51:G51)+I51+C8</f>
        <v>2082158.0500000003</v>
      </c>
      <c r="G11" s="29">
        <f>SUM(D52:G52)+I52+J52</f>
        <v>2290373.8550000004</v>
      </c>
      <c r="H11" s="43"/>
      <c r="I11" s="42"/>
      <c r="J11" s="39"/>
      <c r="K11" s="39"/>
      <c r="L11" s="39"/>
      <c r="M11" s="39"/>
      <c r="N11" s="39"/>
      <c r="O11" s="16"/>
      <c r="P11" s="16"/>
      <c r="Q11" s="16"/>
      <c r="R11" s="16"/>
      <c r="S11" s="16"/>
      <c r="T11" s="16"/>
    </row>
    <row r="12" spans="1:20" s="6" customFormat="1" ht="13.15" x14ac:dyDescent="0.4">
      <c r="A12" s="12" t="s">
        <v>13</v>
      </c>
      <c r="B12" s="40"/>
      <c r="C12" s="55">
        <f>C6</f>
        <v>553282.40000000014</v>
      </c>
      <c r="D12" s="55">
        <f>H51+C5+C7</f>
        <v>3169175.693370739</v>
      </c>
      <c r="E12" s="55">
        <f>C5+C7</f>
        <v>915653.52337073942</v>
      </c>
      <c r="F12" s="55">
        <f>C5+C6</f>
        <v>915653.52337073942</v>
      </c>
      <c r="G12" s="55">
        <f>C5+C6</f>
        <v>915653.52337073942</v>
      </c>
      <c r="H12" s="36"/>
      <c r="I12" s="42"/>
      <c r="J12" s="39"/>
      <c r="K12" s="39"/>
      <c r="L12" s="39"/>
      <c r="M12" s="39"/>
      <c r="N12" s="39"/>
      <c r="O12" s="16"/>
      <c r="P12" s="16"/>
      <c r="Q12" s="16"/>
      <c r="R12" s="16"/>
      <c r="S12" s="16"/>
      <c r="T12" s="16"/>
    </row>
    <row r="13" spans="1:20" s="6" customFormat="1" ht="13.15" x14ac:dyDescent="0.4">
      <c r="A13" s="3" t="s">
        <v>14</v>
      </c>
      <c r="B13" s="36"/>
      <c r="C13" s="28">
        <f>C11-C12</f>
        <v>2253522.17</v>
      </c>
      <c r="D13" s="28">
        <f>D11-D12</f>
        <v>-1087017.6433707387</v>
      </c>
      <c r="E13" s="28">
        <f>E11-E12</f>
        <v>1166504.5266292607</v>
      </c>
      <c r="F13" s="28">
        <f>F11-F12</f>
        <v>1166504.5266292607</v>
      </c>
      <c r="G13" s="28">
        <f>G11-G12</f>
        <v>1374720.3316292609</v>
      </c>
      <c r="H13" s="36"/>
      <c r="I13" s="44"/>
      <c r="J13" s="39"/>
      <c r="K13" s="39"/>
      <c r="L13" s="39"/>
      <c r="M13" s="39"/>
      <c r="N13" s="39"/>
      <c r="O13" s="16"/>
      <c r="P13" s="16"/>
      <c r="Q13" s="16"/>
      <c r="R13" s="16"/>
      <c r="S13" s="16"/>
      <c r="T13" s="16"/>
    </row>
    <row r="14" spans="1:20" s="6" customFormat="1" ht="13.15" x14ac:dyDescent="0.4">
      <c r="A14" s="3" t="s">
        <v>15</v>
      </c>
      <c r="B14" s="36"/>
      <c r="C14" s="45">
        <f>IFERROR(C11/C12,0)</f>
        <v>5.0730053404915818</v>
      </c>
      <c r="D14" s="45">
        <f t="shared" ref="D14:G14" si="0">IFERROR(D11/D12,0)</f>
        <v>0.6570030353178099</v>
      </c>
      <c r="E14" s="45">
        <f t="shared" si="0"/>
        <v>2.2739584317167032</v>
      </c>
      <c r="F14" s="45">
        <f t="shared" si="0"/>
        <v>2.2739584317167032</v>
      </c>
      <c r="G14" s="45">
        <f t="shared" si="0"/>
        <v>2.5013542748883739</v>
      </c>
      <c r="H14" s="36"/>
      <c r="I14" s="36"/>
      <c r="J14" s="39"/>
      <c r="K14" s="39"/>
      <c r="L14" s="39"/>
      <c r="M14" s="39"/>
      <c r="N14" s="39"/>
      <c r="O14" s="16"/>
      <c r="P14" s="16"/>
      <c r="Q14" s="16"/>
      <c r="R14" s="16"/>
      <c r="S14" s="16"/>
      <c r="T14" s="16"/>
    </row>
    <row r="15" spans="1:20" s="6" customFormat="1" ht="13.15" x14ac:dyDescent="0.4">
      <c r="A15" s="3" t="s">
        <v>16</v>
      </c>
      <c r="B15" s="36"/>
      <c r="C15" s="54">
        <f>IFERROR(C12/B51,"")</f>
        <v>19.974769615761989</v>
      </c>
      <c r="D15" s="54">
        <f>IFERROR(D12/B51,"")</f>
        <v>114.41454553217898</v>
      </c>
      <c r="E15" s="54">
        <f>IFERROR(E12/B51,"")</f>
        <v>33.057202212091426</v>
      </c>
      <c r="F15" s="54">
        <f>IFERROR(F12/B51,"")</f>
        <v>33.057202212091426</v>
      </c>
      <c r="G15" s="54">
        <f>IFERROR(G12/B51,"")</f>
        <v>33.057202212091426</v>
      </c>
      <c r="H15" s="36"/>
      <c r="I15" s="36"/>
      <c r="J15" s="39"/>
      <c r="K15" s="39"/>
      <c r="L15" s="39"/>
      <c r="M15" s="39"/>
      <c r="N15" s="39"/>
      <c r="O15" s="16"/>
      <c r="P15" s="16"/>
      <c r="Q15" s="16"/>
      <c r="R15" s="16"/>
      <c r="S15" s="16"/>
      <c r="T15" s="16"/>
    </row>
    <row r="16" spans="1:20" s="6" customFormat="1" ht="13.15" x14ac:dyDescent="0.4">
      <c r="A16" s="3"/>
      <c r="B16" s="36"/>
      <c r="C16" s="36"/>
      <c r="D16" s="36"/>
      <c r="E16" s="36"/>
      <c r="F16" s="36"/>
      <c r="G16" s="36"/>
      <c r="H16" s="36"/>
      <c r="I16" s="36"/>
      <c r="J16" s="39"/>
      <c r="K16" s="39"/>
      <c r="L16" s="39"/>
      <c r="M16" s="39"/>
      <c r="N16" s="39"/>
    </row>
    <row r="17" spans="1:14" s="6" customFormat="1" ht="13.15" x14ac:dyDescent="0.4">
      <c r="A17" s="3"/>
      <c r="B17" s="36"/>
      <c r="C17" s="36"/>
      <c r="D17" s="38" t="s">
        <v>17</v>
      </c>
      <c r="E17" s="38" t="s">
        <v>17</v>
      </c>
      <c r="F17" s="38" t="s">
        <v>17</v>
      </c>
      <c r="G17" s="38"/>
      <c r="H17" s="38"/>
      <c r="I17" s="38"/>
      <c r="J17" s="38"/>
      <c r="K17" s="39"/>
      <c r="L17" s="39"/>
      <c r="M17" s="39"/>
      <c r="N17" s="39"/>
    </row>
    <row r="18" spans="1:14" s="6" customFormat="1" ht="13.15" x14ac:dyDescent="0.4">
      <c r="A18" s="3"/>
      <c r="B18" s="38" t="s">
        <v>18</v>
      </c>
      <c r="C18" s="38" t="s">
        <v>18</v>
      </c>
      <c r="D18" s="38" t="s">
        <v>19</v>
      </c>
      <c r="E18" s="38" t="s">
        <v>20</v>
      </c>
      <c r="F18" s="38" t="s">
        <v>21</v>
      </c>
      <c r="G18" s="38" t="s">
        <v>17</v>
      </c>
      <c r="H18" s="38"/>
      <c r="I18" s="38"/>
      <c r="J18" s="38"/>
      <c r="K18" s="39"/>
      <c r="L18" s="39"/>
      <c r="M18" s="39"/>
      <c r="N18" s="39"/>
    </row>
    <row r="19" spans="1:14" s="6" customFormat="1" ht="13.15" x14ac:dyDescent="0.4">
      <c r="A19" s="3"/>
      <c r="B19" s="38" t="s">
        <v>22</v>
      </c>
      <c r="C19" s="38" t="s">
        <v>23</v>
      </c>
      <c r="D19" s="38" t="s">
        <v>24</v>
      </c>
      <c r="E19" s="38" t="s">
        <v>24</v>
      </c>
      <c r="F19" s="38" t="s">
        <v>24</v>
      </c>
      <c r="G19" s="38" t="s">
        <v>22</v>
      </c>
      <c r="H19" s="38" t="s">
        <v>25</v>
      </c>
      <c r="I19" s="38" t="s">
        <v>26</v>
      </c>
      <c r="J19" s="38"/>
      <c r="K19" s="39"/>
      <c r="L19" s="39"/>
      <c r="M19" s="39"/>
      <c r="N19" s="39"/>
    </row>
    <row r="20" spans="1:14" s="6" customFormat="1" ht="13.15" x14ac:dyDescent="0.4">
      <c r="A20" s="13" t="s">
        <v>27</v>
      </c>
      <c r="B20" s="66" t="s">
        <v>28</v>
      </c>
      <c r="C20" s="41" t="s">
        <v>29</v>
      </c>
      <c r="D20" s="41" t="s">
        <v>30</v>
      </c>
      <c r="E20" s="41" t="s">
        <v>30</v>
      </c>
      <c r="F20" s="41" t="s">
        <v>30</v>
      </c>
      <c r="G20" s="41" t="s">
        <v>30</v>
      </c>
      <c r="H20" s="41" t="s">
        <v>31</v>
      </c>
      <c r="I20" s="41" t="s">
        <v>32</v>
      </c>
      <c r="J20" s="41" t="s">
        <v>33</v>
      </c>
      <c r="K20" s="39"/>
      <c r="L20" s="39"/>
      <c r="M20" s="39"/>
      <c r="N20" s="39"/>
    </row>
    <row r="21" spans="1:14" s="6" customFormat="1" ht="13.15" x14ac:dyDescent="0.4">
      <c r="A21" s="3">
        <v>1</v>
      </c>
      <c r="B21" s="62">
        <v>27699.062899999997</v>
      </c>
      <c r="C21" s="62">
        <v>9.1228799999999985</v>
      </c>
      <c r="D21" s="29">
        <v>1044289.54</v>
      </c>
      <c r="E21" s="29">
        <v>161232.35</v>
      </c>
      <c r="F21" s="29">
        <v>352850.8</v>
      </c>
      <c r="G21" s="29">
        <v>523785.36</v>
      </c>
      <c r="H21" s="29">
        <v>2253522.17</v>
      </c>
      <c r="I21" s="29">
        <v>0</v>
      </c>
      <c r="J21" s="29">
        <f>SUM(D21:G21)*J5</f>
        <v>208215.80500000005</v>
      </c>
      <c r="K21" s="39"/>
      <c r="L21" s="39"/>
      <c r="M21" s="39"/>
      <c r="N21" s="39"/>
    </row>
    <row r="22" spans="1:14" s="6" customFormat="1" ht="13.15" x14ac:dyDescent="0.4">
      <c r="A22" s="3">
        <v>2</v>
      </c>
      <c r="B22" s="62">
        <v>0</v>
      </c>
      <c r="C22" s="62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f>SUM(D22:G22)*J5</f>
        <v>0</v>
      </c>
      <c r="K22" s="39"/>
      <c r="L22" s="39"/>
      <c r="M22" s="39"/>
      <c r="N22" s="39"/>
    </row>
    <row r="23" spans="1:14" s="6" customFormat="1" ht="13.15" x14ac:dyDescent="0.4">
      <c r="A23" s="3">
        <v>3</v>
      </c>
      <c r="B23" s="62">
        <v>0</v>
      </c>
      <c r="C23" s="62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f>SUM(D23:G23)*J5</f>
        <v>0</v>
      </c>
      <c r="K23" s="39"/>
      <c r="L23" s="39"/>
      <c r="M23" s="39"/>
      <c r="N23" s="39"/>
    </row>
    <row r="24" spans="1:14" s="6" customFormat="1" ht="13.15" x14ac:dyDescent="0.4">
      <c r="A24" s="3">
        <v>4</v>
      </c>
      <c r="B24" s="62">
        <v>0</v>
      </c>
      <c r="C24" s="62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f>SUM(D24:G24)*J5</f>
        <v>0</v>
      </c>
      <c r="K24" s="39"/>
      <c r="L24" s="39"/>
      <c r="M24" s="39"/>
      <c r="N24" s="39"/>
    </row>
    <row r="25" spans="1:14" s="6" customFormat="1" ht="13.15" x14ac:dyDescent="0.4">
      <c r="A25" s="3">
        <v>5</v>
      </c>
      <c r="B25" s="62">
        <v>0</v>
      </c>
      <c r="C25" s="62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f>SUM(D25:G25)*J5</f>
        <v>0</v>
      </c>
      <c r="K25" s="39"/>
      <c r="L25" s="39"/>
      <c r="M25" s="39"/>
      <c r="N25" s="39"/>
    </row>
    <row r="26" spans="1:14" s="6" customFormat="1" ht="13.15" x14ac:dyDescent="0.4">
      <c r="A26" s="3">
        <v>6</v>
      </c>
      <c r="B26" s="62">
        <v>0</v>
      </c>
      <c r="C26" s="62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f>SUM(D26:G26)*J5</f>
        <v>0</v>
      </c>
      <c r="K26" s="39"/>
      <c r="L26" s="39"/>
      <c r="M26" s="39"/>
      <c r="N26" s="39"/>
    </row>
    <row r="27" spans="1:14" s="6" customFormat="1" ht="13.15" x14ac:dyDescent="0.4">
      <c r="A27" s="3">
        <v>7</v>
      </c>
      <c r="B27" s="62">
        <v>0</v>
      </c>
      <c r="C27" s="62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f>SUM(D27:G27)*J5</f>
        <v>0</v>
      </c>
      <c r="K27" s="39"/>
      <c r="L27" s="39"/>
      <c r="M27" s="39"/>
      <c r="N27" s="39"/>
    </row>
    <row r="28" spans="1:14" s="6" customFormat="1" ht="13.15" x14ac:dyDescent="0.4">
      <c r="A28" s="3">
        <v>8</v>
      </c>
      <c r="B28" s="62">
        <v>0</v>
      </c>
      <c r="C28" s="62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f>SUM(D28:G28)*J5</f>
        <v>0</v>
      </c>
      <c r="K28" s="39"/>
      <c r="L28" s="39"/>
      <c r="M28" s="39"/>
      <c r="N28" s="39"/>
    </row>
    <row r="29" spans="1:14" s="6" customFormat="1" ht="13.15" x14ac:dyDescent="0.4">
      <c r="A29" s="3">
        <v>9</v>
      </c>
      <c r="B29" s="62">
        <v>0</v>
      </c>
      <c r="C29" s="62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f>SUM(D29:G29)*J5</f>
        <v>0</v>
      </c>
      <c r="K29" s="39"/>
      <c r="L29" s="39"/>
      <c r="M29" s="39"/>
      <c r="N29" s="39"/>
    </row>
    <row r="30" spans="1:14" s="6" customFormat="1" ht="13.15" x14ac:dyDescent="0.4">
      <c r="A30" s="3">
        <v>10</v>
      </c>
      <c r="B30" s="62">
        <v>0</v>
      </c>
      <c r="C30" s="62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f>SUM(D30:G30)*J5</f>
        <v>0</v>
      </c>
      <c r="K30" s="39"/>
      <c r="L30" s="39"/>
      <c r="M30" s="39"/>
      <c r="N30" s="39"/>
    </row>
    <row r="31" spans="1:14" s="6" customFormat="1" ht="13.15" x14ac:dyDescent="0.4">
      <c r="A31" s="3">
        <v>11</v>
      </c>
      <c r="B31" s="62">
        <v>0</v>
      </c>
      <c r="C31" s="62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f>SUM(D31:G31)*J5</f>
        <v>0</v>
      </c>
      <c r="K31" s="39"/>
      <c r="L31" s="39"/>
      <c r="M31" s="39"/>
      <c r="N31" s="39"/>
    </row>
    <row r="32" spans="1:14" s="6" customFormat="1" ht="13.15" x14ac:dyDescent="0.4">
      <c r="A32" s="3">
        <v>12</v>
      </c>
      <c r="B32" s="62">
        <v>0</v>
      </c>
      <c r="C32" s="62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f>SUM(D32:G32)*J5</f>
        <v>0</v>
      </c>
      <c r="K32" s="39"/>
      <c r="L32" s="39"/>
      <c r="M32" s="39"/>
      <c r="N32" s="39"/>
    </row>
    <row r="33" spans="1:14" s="6" customFormat="1" ht="13.15" x14ac:dyDescent="0.4">
      <c r="A33" s="3">
        <v>13</v>
      </c>
      <c r="B33" s="62">
        <v>0</v>
      </c>
      <c r="C33" s="62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f>SUM(D33:G33)*J5</f>
        <v>0</v>
      </c>
      <c r="K33" s="39"/>
      <c r="L33" s="39"/>
      <c r="M33" s="39"/>
      <c r="N33" s="39"/>
    </row>
    <row r="34" spans="1:14" s="6" customFormat="1" ht="13.15" x14ac:dyDescent="0.4">
      <c r="A34" s="3">
        <v>14</v>
      </c>
      <c r="B34" s="62">
        <v>0</v>
      </c>
      <c r="C34" s="62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f>SUM(D34:G34)*J5</f>
        <v>0</v>
      </c>
      <c r="K34" s="39"/>
      <c r="L34" s="39"/>
      <c r="M34" s="39"/>
      <c r="N34" s="39"/>
    </row>
    <row r="35" spans="1:14" s="6" customFormat="1" ht="13.15" x14ac:dyDescent="0.4">
      <c r="A35" s="3">
        <v>15</v>
      </c>
      <c r="B35" s="62">
        <v>0</v>
      </c>
      <c r="C35" s="62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f>SUM(D35:G35)*J5</f>
        <v>0</v>
      </c>
      <c r="K35" s="39"/>
      <c r="L35" s="39"/>
      <c r="M35" s="39"/>
      <c r="N35" s="39"/>
    </row>
    <row r="36" spans="1:14" s="6" customFormat="1" ht="13.15" x14ac:dyDescent="0.4">
      <c r="A36" s="3">
        <v>16</v>
      </c>
      <c r="B36" s="62">
        <v>0</v>
      </c>
      <c r="C36" s="62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f>SUM(D36:G36)*J5</f>
        <v>0</v>
      </c>
      <c r="K36" s="39"/>
      <c r="L36" s="39"/>
      <c r="M36" s="39"/>
      <c r="N36" s="39"/>
    </row>
    <row r="37" spans="1:14" s="6" customFormat="1" ht="13.15" x14ac:dyDescent="0.4">
      <c r="A37" s="3">
        <v>17</v>
      </c>
      <c r="B37" s="62">
        <v>0</v>
      </c>
      <c r="C37" s="62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f>SUM(D37:G37)*J5</f>
        <v>0</v>
      </c>
      <c r="K37" s="39"/>
      <c r="L37" s="39"/>
      <c r="M37" s="39"/>
      <c r="N37" s="39"/>
    </row>
    <row r="38" spans="1:14" s="6" customFormat="1" ht="13.15" x14ac:dyDescent="0.4">
      <c r="A38" s="3">
        <v>18</v>
      </c>
      <c r="B38" s="62">
        <v>0</v>
      </c>
      <c r="C38" s="62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f>SUM(D38:G38)*J5</f>
        <v>0</v>
      </c>
      <c r="K38" s="39"/>
      <c r="L38" s="39"/>
      <c r="M38" s="39"/>
      <c r="N38" s="39"/>
    </row>
    <row r="39" spans="1:14" s="6" customFormat="1" ht="13.15" x14ac:dyDescent="0.4">
      <c r="A39" s="3">
        <v>19</v>
      </c>
      <c r="B39" s="62">
        <v>0</v>
      </c>
      <c r="C39" s="62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f>SUM(D39:G39)*J5</f>
        <v>0</v>
      </c>
      <c r="K39" s="39"/>
      <c r="L39" s="39"/>
      <c r="M39" s="39"/>
      <c r="N39" s="39"/>
    </row>
    <row r="40" spans="1:14" s="6" customFormat="1" ht="13.15" x14ac:dyDescent="0.4">
      <c r="A40" s="3">
        <v>20</v>
      </c>
      <c r="B40" s="62">
        <v>0</v>
      </c>
      <c r="C40" s="62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f>SUM(D40:G40)*J5</f>
        <v>0</v>
      </c>
      <c r="K40" s="39"/>
      <c r="L40" s="39"/>
      <c r="M40" s="39"/>
      <c r="N40" s="39"/>
    </row>
    <row r="41" spans="1:14" s="6" customFormat="1" ht="13.15" x14ac:dyDescent="0.4">
      <c r="A41" s="3">
        <v>21</v>
      </c>
      <c r="B41" s="62">
        <v>0</v>
      </c>
      <c r="C41" s="62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f>SUM(D41:G41)*J5</f>
        <v>0</v>
      </c>
      <c r="K41" s="39"/>
      <c r="L41" s="39"/>
      <c r="M41" s="39"/>
      <c r="N41" s="39"/>
    </row>
    <row r="42" spans="1:14" s="6" customFormat="1" ht="13.15" x14ac:dyDescent="0.4">
      <c r="A42" s="3">
        <v>22</v>
      </c>
      <c r="B42" s="62">
        <v>0</v>
      </c>
      <c r="C42" s="62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f>SUM(D42:G42)*J5</f>
        <v>0</v>
      </c>
      <c r="K42" s="39"/>
      <c r="L42" s="39"/>
      <c r="M42" s="39"/>
      <c r="N42" s="39"/>
    </row>
    <row r="43" spans="1:14" s="6" customFormat="1" ht="13.15" x14ac:dyDescent="0.4">
      <c r="A43" s="3">
        <v>23</v>
      </c>
      <c r="B43" s="62">
        <v>0</v>
      </c>
      <c r="C43" s="62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f>SUM(D43:G43)*J5</f>
        <v>0</v>
      </c>
      <c r="K43" s="39"/>
      <c r="L43" s="39"/>
      <c r="M43" s="39"/>
      <c r="N43" s="39"/>
    </row>
    <row r="44" spans="1:14" s="6" customFormat="1" ht="13.15" x14ac:dyDescent="0.4">
      <c r="A44" s="3">
        <v>24</v>
      </c>
      <c r="B44" s="62">
        <v>0</v>
      </c>
      <c r="C44" s="62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f>SUM(D44:G44)*J5</f>
        <v>0</v>
      </c>
      <c r="K44" s="39"/>
      <c r="L44" s="39"/>
      <c r="M44" s="39"/>
      <c r="N44" s="39"/>
    </row>
    <row r="45" spans="1:14" s="6" customFormat="1" ht="13.15" x14ac:dyDescent="0.4">
      <c r="A45" s="3">
        <v>25</v>
      </c>
      <c r="B45" s="62">
        <v>0</v>
      </c>
      <c r="C45" s="62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f>SUM(D45:G45)*J5</f>
        <v>0</v>
      </c>
      <c r="K45" s="39"/>
      <c r="L45" s="39"/>
      <c r="M45" s="39"/>
      <c r="N45" s="39"/>
    </row>
    <row r="46" spans="1:14" s="6" customFormat="1" ht="13.15" x14ac:dyDescent="0.4">
      <c r="A46" s="3">
        <v>26</v>
      </c>
      <c r="B46" s="62">
        <v>0</v>
      </c>
      <c r="C46" s="62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f>SUM(D46:G46)*J5</f>
        <v>0</v>
      </c>
      <c r="K46" s="39"/>
      <c r="L46" s="39"/>
      <c r="M46" s="39"/>
      <c r="N46" s="39"/>
    </row>
    <row r="47" spans="1:14" s="6" customFormat="1" ht="13.15" x14ac:dyDescent="0.4">
      <c r="A47" s="3">
        <v>27</v>
      </c>
      <c r="B47" s="62">
        <v>0</v>
      </c>
      <c r="C47" s="62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f>SUM(D47:G47)*J5</f>
        <v>0</v>
      </c>
      <c r="K47" s="39"/>
      <c r="L47" s="39"/>
      <c r="M47" s="39"/>
      <c r="N47" s="39"/>
    </row>
    <row r="48" spans="1:14" s="6" customFormat="1" ht="13.15" x14ac:dyDescent="0.4">
      <c r="A48" s="3">
        <v>28</v>
      </c>
      <c r="B48" s="62">
        <v>0</v>
      </c>
      <c r="C48" s="62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f>SUM(D48:G48)*J5</f>
        <v>0</v>
      </c>
      <c r="K48" s="39"/>
      <c r="L48" s="39"/>
      <c r="M48" s="39"/>
      <c r="N48" s="39"/>
    </row>
    <row r="49" spans="1:14" s="6" customFormat="1" ht="13.15" x14ac:dyDescent="0.4">
      <c r="A49" s="3">
        <v>29</v>
      </c>
      <c r="B49" s="62">
        <v>0</v>
      </c>
      <c r="C49" s="62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f>SUM(D49:G49)*J5</f>
        <v>0</v>
      </c>
      <c r="K49" s="39"/>
      <c r="L49" s="39"/>
      <c r="M49" s="39"/>
      <c r="N49" s="39"/>
    </row>
    <row r="50" spans="1:14" s="6" customFormat="1" ht="13.15" x14ac:dyDescent="0.4">
      <c r="A50" s="12">
        <v>30</v>
      </c>
      <c r="B50" s="63">
        <v>0</v>
      </c>
      <c r="C50" s="63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f>SUM(D50:G50)*J5</f>
        <v>0</v>
      </c>
      <c r="K50" s="39"/>
      <c r="L50" s="39"/>
      <c r="M50" s="39"/>
      <c r="N50" s="39"/>
    </row>
    <row r="51" spans="1:14" s="6" customFormat="1" ht="13.15" x14ac:dyDescent="0.4">
      <c r="A51" s="11" t="s">
        <v>34</v>
      </c>
      <c r="B51" s="62">
        <f>B21+NPV(J3,B22:B50)</f>
        <v>27699.062899999997</v>
      </c>
      <c r="C51" s="62">
        <f>C21+NPV(J3,C22:C50)</f>
        <v>9.1228799999999985</v>
      </c>
      <c r="D51" s="29">
        <f>D21+NPV(J3,D22:D50)</f>
        <v>1044289.54</v>
      </c>
      <c r="E51" s="29">
        <f>E21+NPV(J3,E22:E50)</f>
        <v>161232.35</v>
      </c>
      <c r="F51" s="29">
        <f>F21+NPV(J3,F22:F50)</f>
        <v>352850.8</v>
      </c>
      <c r="G51" s="29">
        <f>G21+NPV(J3,G22:G50)</f>
        <v>523785.36</v>
      </c>
      <c r="H51" s="29">
        <f>H21+NPV(J3,H22:H50)</f>
        <v>2253522.17</v>
      </c>
      <c r="I51" s="29">
        <f>I21+NPV(J3,I22:I50)</f>
        <v>0</v>
      </c>
      <c r="J51" s="29">
        <f>J21+NPV(J3,J22:J50)</f>
        <v>208215.80500000005</v>
      </c>
      <c r="K51" s="39"/>
      <c r="L51" s="39"/>
      <c r="M51" s="39"/>
      <c r="N51" s="39"/>
    </row>
    <row r="52" spans="1:14" s="6" customFormat="1" ht="13.15" x14ac:dyDescent="0.4">
      <c r="A52" s="11" t="s">
        <v>35</v>
      </c>
      <c r="B52" s="64">
        <f>B21+NPV(J4,B22:B50)</f>
        <v>27699.062899999997</v>
      </c>
      <c r="C52" s="64">
        <f>C21+NPV(J4,C22:C50)</f>
        <v>9.1228799999999985</v>
      </c>
      <c r="D52" s="29">
        <f>D21+NPV(J4,D22:D50)</f>
        <v>1044289.54</v>
      </c>
      <c r="E52" s="29">
        <f>E21+NPV(J4,E22:E50)</f>
        <v>161232.35</v>
      </c>
      <c r="F52" s="29">
        <f>F21+NPV(J4,F22:F50)</f>
        <v>352850.8</v>
      </c>
      <c r="G52" s="29">
        <f>G21+NPV(J4,G22:G50)</f>
        <v>523785.36</v>
      </c>
      <c r="H52" s="29">
        <f>H21+NPV(J4,H22:H50)</f>
        <v>2253522.17</v>
      </c>
      <c r="I52" s="29">
        <f>I21+NPV(J4,I22:I50)</f>
        <v>0</v>
      </c>
      <c r="J52" s="29">
        <f>J21+NPV(J4,J22:J50)</f>
        <v>208215.80500000005</v>
      </c>
      <c r="K52" s="39"/>
      <c r="L52" s="39"/>
      <c r="M52" s="39"/>
      <c r="N52" s="39"/>
    </row>
    <row r="53" spans="1:14" s="6" customFormat="1" ht="13.15" x14ac:dyDescent="0.4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1:14" s="6" customFormat="1" ht="13.15" x14ac:dyDescent="0.4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14" s="6" customFormat="1" ht="13.15" x14ac:dyDescent="0.4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s="6" customFormat="1" ht="13.15" x14ac:dyDescent="0.4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1:14" s="6" customFormat="1" ht="13.15" x14ac:dyDescent="0.4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s="6" customFormat="1" ht="13.15" x14ac:dyDescent="0.4">
      <c r="B58" s="39"/>
      <c r="C58" s="50"/>
      <c r="D58" s="50"/>
      <c r="E58" s="50"/>
      <c r="F58" s="50"/>
      <c r="G58" s="50"/>
      <c r="H58" s="50"/>
      <c r="I58" s="50"/>
      <c r="J58" s="39"/>
      <c r="K58" s="39"/>
      <c r="L58" s="39"/>
      <c r="M58" s="39"/>
      <c r="N58" s="39"/>
    </row>
    <row r="59" spans="1:14" s="6" customFormat="1" ht="13.15" x14ac:dyDescent="0.4">
      <c r="B59" s="39"/>
      <c r="C59" s="50"/>
      <c r="D59" s="50"/>
      <c r="E59" s="50"/>
      <c r="F59" s="50"/>
      <c r="G59" s="50"/>
      <c r="H59" s="50"/>
      <c r="I59" s="50"/>
      <c r="J59" s="39"/>
      <c r="K59" s="39"/>
      <c r="L59" s="39"/>
      <c r="M59" s="39"/>
      <c r="N59" s="39"/>
    </row>
    <row r="60" spans="1:14" s="6" customFormat="1" ht="13.15" x14ac:dyDescent="0.4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  <row r="61" spans="1:14" s="6" customFormat="1" ht="13.15" x14ac:dyDescent="0.4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</row>
    <row r="62" spans="1:14" s="6" customFormat="1" ht="13.15" x14ac:dyDescent="0.4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1:14" s="6" customFormat="1" ht="13.15" x14ac:dyDescent="0.4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1:14" s="6" customFormat="1" ht="13.15" x14ac:dyDescent="0.4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spans="2:14" s="6" customFormat="1" ht="13.15" x14ac:dyDescent="0.4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</row>
    <row r="66" spans="2:14" s="6" customFormat="1" ht="13.15" x14ac:dyDescent="0.4"/>
    <row r="67" spans="2:14" s="6" customFormat="1" ht="13.15" x14ac:dyDescent="0.4"/>
    <row r="68" spans="2:14" s="6" customFormat="1" ht="13.15" x14ac:dyDescent="0.4"/>
  </sheetData>
  <printOptions horizontalCentered="1"/>
  <pageMargins left="0.23622047244094491" right="0.23622047244094491" top="0.74803149606299213" bottom="0.74803149606299213" header="0.31496062992125984" footer="0.31496062992125984"/>
  <pageSetup scale="74" orientation="portrait" r:id="rId1"/>
  <headerFooter>
    <oddHeader>&amp;CMidAmerican Energy Company
Iowa Energy Efficiency&amp;R2021 Exhibit F
Detailed Cost Benefit Results
EEP-2018-0002</oddHeader>
    <oddFooter>&amp;L&amp;A&amp;CPage &amp;P of &amp;N&amp;R&amp;F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C2F73-2346-4F51-B499-8F9CB443F6A6}">
  <sheetPr codeName="Sheet31">
    <pageSetUpPr fitToPage="1"/>
  </sheetPr>
  <dimension ref="A2:T69"/>
  <sheetViews>
    <sheetView view="pageLayout" zoomScale="90" zoomScaleNormal="100" zoomScalePageLayoutView="90" workbookViewId="0">
      <selection activeCell="A2" sqref="A2"/>
    </sheetView>
  </sheetViews>
  <sheetFormatPr defaultColWidth="9.1328125" defaultRowHeight="14.25" x14ac:dyDescent="0.45"/>
  <cols>
    <col min="1" max="1" customWidth="true" style="21" width="10.265625" collapsed="false"/>
    <col min="2" max="2" customWidth="true" style="21" width="14.3984375" collapsed="false"/>
    <col min="3" max="3" customWidth="true" style="21" width="14.265625" collapsed="false"/>
    <col min="4" max="6" customWidth="true" style="21" width="14.73046875" collapsed="false"/>
    <col min="7" max="7" customWidth="true" style="21" width="16.59765625" collapsed="false"/>
    <col min="8" max="9" customWidth="true" style="21" width="12.265625" collapsed="false"/>
    <col min="10" max="10" customWidth="true" style="21" width="13.0" collapsed="false"/>
    <col min="11" max="11" bestFit="true" customWidth="true" style="21" width="12.3984375" collapsed="false"/>
    <col min="12" max="12" customWidth="true" style="21" width="12.73046875" collapsed="false"/>
    <col min="13" max="13" bestFit="true" customWidth="true" style="21" width="9.3984375" collapsed="false"/>
    <col min="14" max="14" bestFit="true" customWidth="true" style="21" width="13.265625" collapsed="false"/>
    <col min="15" max="15" bestFit="true" customWidth="true" style="21" width="24.3984375" collapsed="false"/>
    <col min="16" max="16" bestFit="true" customWidth="true" style="21" width="13.0" collapsed="false"/>
    <col min="17" max="17" bestFit="true" customWidth="true" style="21" width="12.73046875" collapsed="false"/>
    <col min="18" max="18" bestFit="true" customWidth="true" style="21" width="13.3984375" collapsed="false"/>
    <col min="19" max="16384" style="21" width="9.1328125" collapsed="false"/>
  </cols>
  <sheetData>
    <row r="2" spans="1:20" s="2" customFormat="1" ht="18" x14ac:dyDescent="0.55000000000000004">
      <c r="A2" s="1" t="s">
        <v>49</v>
      </c>
      <c r="B2" s="1"/>
      <c r="C2" s="1"/>
      <c r="D2" s="51"/>
      <c r="E2" s="51"/>
      <c r="F2" s="51"/>
      <c r="G2" s="51"/>
      <c r="H2" s="51"/>
      <c r="I2" s="25"/>
      <c r="J2" s="26"/>
      <c r="K2" s="26"/>
      <c r="L2" s="52"/>
      <c r="M2" s="52"/>
    </row>
    <row r="3" spans="1:20" s="2" customFormat="1" ht="18" x14ac:dyDescent="0.55000000000000004">
      <c r="A3" s="1" t="s">
        <v>64</v>
      </c>
      <c r="B3" s="1"/>
      <c r="C3" s="1"/>
      <c r="D3" s="51"/>
      <c r="E3" s="51"/>
      <c r="F3" s="51"/>
      <c r="G3" s="51"/>
      <c r="H3" s="51"/>
      <c r="I3" s="23" t="s">
        <v>36</v>
      </c>
      <c r="J3" s="24">
        <v>7.1300000000000002E-2</v>
      </c>
      <c r="K3" s="26"/>
      <c r="L3" s="52"/>
      <c r="M3" s="52"/>
    </row>
    <row r="4" spans="1:20" s="2" customFormat="1" ht="15" customHeight="1" x14ac:dyDescent="0.55000000000000004">
      <c r="A4" s="22"/>
      <c r="B4" s="1"/>
      <c r="C4" s="1"/>
      <c r="D4" s="51"/>
      <c r="E4" s="51"/>
      <c r="F4" s="51"/>
      <c r="G4" s="51"/>
      <c r="I4" s="23" t="s">
        <v>37</v>
      </c>
      <c r="J4" s="24">
        <v>2.1999999999999999E-2</v>
      </c>
      <c r="K4" s="26"/>
      <c r="L4" s="52"/>
      <c r="M4" s="52"/>
    </row>
    <row r="5" spans="1:20" s="6" customFormat="1" x14ac:dyDescent="0.45">
      <c r="A5" s="3" t="s">
        <v>0</v>
      </c>
      <c r="B5" s="3"/>
      <c r="C5" s="28">
        <v>1729588.6900006498</v>
      </c>
      <c r="D5" s="53"/>
      <c r="E5" s="53"/>
      <c r="F5" s="53"/>
      <c r="G5" s="53"/>
      <c r="I5" s="23" t="s">
        <v>38</v>
      </c>
      <c r="J5" s="24">
        <v>0.1</v>
      </c>
      <c r="K5" s="27"/>
      <c r="L5" s="53"/>
      <c r="M5" s="53"/>
      <c r="N5" s="5"/>
      <c r="Q5" s="5"/>
      <c r="R5" s="5"/>
    </row>
    <row r="6" spans="1:20" s="6" customFormat="1" ht="13.15" x14ac:dyDescent="0.4">
      <c r="A6" s="3" t="s">
        <v>39</v>
      </c>
      <c r="B6" s="3"/>
      <c r="C6" s="29">
        <v>231572.32000000004</v>
      </c>
      <c r="D6" s="53"/>
      <c r="E6" s="53"/>
      <c r="F6" s="53"/>
      <c r="G6" s="53"/>
      <c r="H6" s="53"/>
      <c r="I6" s="27"/>
      <c r="J6" s="27"/>
      <c r="K6" s="27"/>
      <c r="L6" s="53"/>
      <c r="M6" s="53"/>
      <c r="N6" s="5"/>
      <c r="Q6" s="5"/>
      <c r="R6" s="5"/>
    </row>
    <row r="7" spans="1:20" s="6" customFormat="1" ht="13.15" x14ac:dyDescent="0.4">
      <c r="A7" s="3" t="s">
        <v>1</v>
      </c>
      <c r="B7" s="3"/>
      <c r="C7" s="29">
        <v>1306278.8300000036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8"/>
      <c r="O7" s="8"/>
      <c r="P7" s="8"/>
      <c r="Q7" s="8"/>
      <c r="R7" s="8"/>
    </row>
    <row r="8" spans="1:20" s="6" customFormat="1" ht="13.15" x14ac:dyDescent="0.4">
      <c r="A8" s="3" t="s">
        <v>2</v>
      </c>
      <c r="B8" s="3"/>
      <c r="C8" s="29">
        <v>1306278.8300000036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9"/>
      <c r="O8" s="9"/>
      <c r="P8" s="9"/>
      <c r="Q8" s="9"/>
      <c r="R8" s="9"/>
    </row>
    <row r="9" spans="1:20" s="6" customFormat="1" ht="13.15" x14ac:dyDescent="0.4">
      <c r="A9" s="3" t="s">
        <v>3</v>
      </c>
      <c r="B9" s="3"/>
      <c r="C9" s="29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10"/>
      <c r="O9" s="10"/>
      <c r="P9" s="10"/>
      <c r="Q9" s="10"/>
      <c r="R9" s="10"/>
    </row>
    <row r="10" spans="1:20" s="6" customFormat="1" ht="13.15" x14ac:dyDescent="0.4">
      <c r="A10" s="3"/>
      <c r="B10" s="3"/>
      <c r="C10" s="11"/>
      <c r="D10" s="11" t="s">
        <v>4</v>
      </c>
      <c r="E10" s="11"/>
      <c r="F10" s="11" t="s">
        <v>5</v>
      </c>
      <c r="G10" s="11"/>
      <c r="H10" s="3"/>
      <c r="I10" s="3"/>
    </row>
    <row r="11" spans="1:20" s="6" customFormat="1" ht="13.15" x14ac:dyDescent="0.4">
      <c r="A11" s="12" t="s">
        <v>6</v>
      </c>
      <c r="B11" s="12"/>
      <c r="C11" s="13" t="s">
        <v>7</v>
      </c>
      <c r="D11" s="13" t="s">
        <v>8</v>
      </c>
      <c r="E11" s="13" t="s">
        <v>9</v>
      </c>
      <c r="F11" s="13" t="s">
        <v>10</v>
      </c>
      <c r="G11" s="13" t="s">
        <v>11</v>
      </c>
      <c r="H11" s="3"/>
      <c r="I11" s="3"/>
    </row>
    <row r="12" spans="1:20" s="6" customFormat="1" ht="13.15" x14ac:dyDescent="0.4">
      <c r="A12" s="3" t="s">
        <v>12</v>
      </c>
      <c r="B12" s="3"/>
      <c r="C12" s="58">
        <f>H52+I52+C8+C9</f>
        <v>1497631.4374730766</v>
      </c>
      <c r="D12" s="58">
        <f>SUM(D52:G52)</f>
        <v>84972160.492652416</v>
      </c>
      <c r="E12" s="58">
        <f>SUM(D52:G52)</f>
        <v>84972160.492652416</v>
      </c>
      <c r="F12" s="58">
        <f>SUM(D52:G52)+I52+C9</f>
        <v>84972160.492652416</v>
      </c>
      <c r="G12" s="7">
        <f>SUM(D53:G53)+I53+J53</f>
        <v>127388604.18553619</v>
      </c>
      <c r="H12" s="15"/>
      <c r="I12" s="14"/>
      <c r="O12" s="16"/>
      <c r="P12" s="16"/>
      <c r="Q12" s="16"/>
      <c r="R12" s="16"/>
      <c r="S12" s="16"/>
      <c r="T12" s="16"/>
    </row>
    <row r="13" spans="1:20" s="6" customFormat="1" ht="13.15" x14ac:dyDescent="0.4">
      <c r="A13" s="12" t="s">
        <v>13</v>
      </c>
      <c r="B13" s="12"/>
      <c r="C13" s="59">
        <f>C7</f>
        <v>1306278.8300000036</v>
      </c>
      <c r="D13" s="59">
        <f>H52+C5+C8+K52+L52</f>
        <v>31651135.628922816</v>
      </c>
      <c r="E13" s="59">
        <f>C5+C8+K52+L52</f>
        <v>31459783.021449741</v>
      </c>
      <c r="F13" s="59">
        <f>C5+C7+K52</f>
        <v>20124295.543894522</v>
      </c>
      <c r="G13" s="59">
        <f>C5+C7+K53</f>
        <v>26897710.412327595</v>
      </c>
      <c r="H13" s="3"/>
      <c r="I13" s="14"/>
      <c r="O13" s="16"/>
      <c r="P13" s="16"/>
      <c r="Q13" s="16"/>
      <c r="R13" s="16"/>
      <c r="S13" s="16"/>
      <c r="T13" s="16"/>
    </row>
    <row r="14" spans="1:20" s="6" customFormat="1" ht="13.15" x14ac:dyDescent="0.4">
      <c r="A14" s="3" t="s">
        <v>14</v>
      </c>
      <c r="B14" s="3"/>
      <c r="C14" s="58">
        <f>C12-C13</f>
        <v>191352.60747307306</v>
      </c>
      <c r="D14" s="58">
        <f t="shared" ref="D14:G14" si="0">D12-D13</f>
        <v>53321024.863729596</v>
      </c>
      <c r="E14" s="58">
        <f t="shared" si="0"/>
        <v>53512377.471202672</v>
      </c>
      <c r="F14" s="58">
        <f t="shared" si="0"/>
        <v>64847864.948757894</v>
      </c>
      <c r="G14" s="58">
        <f t="shared" si="0"/>
        <v>100490893.77320859</v>
      </c>
      <c r="H14" s="3"/>
      <c r="I14" s="17"/>
      <c r="O14" s="16"/>
      <c r="P14" s="16"/>
      <c r="Q14" s="16"/>
      <c r="R14" s="16"/>
      <c r="S14" s="16"/>
      <c r="T14" s="16"/>
    </row>
    <row r="15" spans="1:20" s="6" customFormat="1" ht="13.15" x14ac:dyDescent="0.4">
      <c r="A15" s="3" t="s">
        <v>15</v>
      </c>
      <c r="B15" s="3"/>
      <c r="C15" s="18">
        <f>IFERROR(C12/C13,0)</f>
        <v>1.1464868013462888</v>
      </c>
      <c r="D15" s="18">
        <f t="shared" ref="D15:G15" si="1">IFERROR(D12/D13,0)</f>
        <v>2.6846480798940067</v>
      </c>
      <c r="E15" s="18">
        <f t="shared" si="1"/>
        <v>2.7009773218943423</v>
      </c>
      <c r="F15" s="18">
        <f t="shared" si="1"/>
        <v>4.2223669547743246</v>
      </c>
      <c r="G15" s="18">
        <f t="shared" si="1"/>
        <v>4.736038950257722</v>
      </c>
      <c r="H15" s="3"/>
      <c r="I15" s="3"/>
      <c r="O15" s="16"/>
      <c r="P15" s="16"/>
      <c r="Q15" s="16"/>
      <c r="R15" s="16"/>
      <c r="S15" s="16"/>
      <c r="T15" s="16"/>
    </row>
    <row r="16" spans="1:20" s="6" customFormat="1" ht="13.15" x14ac:dyDescent="0.4">
      <c r="A16" s="3" t="s">
        <v>45</v>
      </c>
      <c r="B16" s="3"/>
      <c r="C16" s="57">
        <f>IFERROR(C13/C52/1000,"")</f>
        <v>2.9993182741390667</v>
      </c>
      <c r="D16" s="57">
        <f>IFERROR(D13/C52/1000,"")</f>
        <v>72.673480813496795</v>
      </c>
      <c r="E16" s="57">
        <f>IFERROR(E13/C52/1000,"")</f>
        <v>72.234120273298686</v>
      </c>
      <c r="F16" s="57">
        <f>IFERROR(F13/C52/1000,"")</f>
        <v>46.206955201882941</v>
      </c>
      <c r="G16" s="57">
        <f>IFERROR(G13/C53/1000,"")</f>
        <v>46.197771121752112</v>
      </c>
      <c r="H16" s="3"/>
      <c r="I16" s="3"/>
      <c r="O16" s="16"/>
      <c r="P16" s="16"/>
      <c r="Q16" s="16"/>
      <c r="R16" s="16"/>
      <c r="S16" s="16"/>
      <c r="T16" s="16"/>
    </row>
    <row r="17" spans="1:12" s="6" customFormat="1" ht="13.15" x14ac:dyDescent="0.4">
      <c r="A17" s="3"/>
      <c r="B17" s="3"/>
      <c r="C17" s="3"/>
      <c r="D17" s="3"/>
      <c r="E17" s="3"/>
      <c r="F17" s="3"/>
      <c r="G17" s="3"/>
      <c r="H17" s="3"/>
      <c r="I17" s="3"/>
    </row>
    <row r="18" spans="1:12" s="6" customFormat="1" ht="13.15" x14ac:dyDescent="0.4">
      <c r="A18" s="11"/>
      <c r="B18" s="11"/>
      <c r="C18" s="11"/>
      <c r="D18" s="11" t="s">
        <v>17</v>
      </c>
      <c r="E18" s="11" t="s">
        <v>17</v>
      </c>
      <c r="F18" s="11" t="s">
        <v>17</v>
      </c>
      <c r="G18" s="11"/>
      <c r="H18" s="11"/>
      <c r="I18" s="11"/>
      <c r="J18" s="11"/>
      <c r="K18" s="60" t="s">
        <v>40</v>
      </c>
      <c r="L18" s="60"/>
    </row>
    <row r="19" spans="1:12" s="6" customFormat="1" ht="13.15" x14ac:dyDescent="0.4">
      <c r="A19" s="11"/>
      <c r="B19" s="11" t="s">
        <v>18</v>
      </c>
      <c r="C19" s="11" t="s">
        <v>18</v>
      </c>
      <c r="D19" s="11" t="s">
        <v>19</v>
      </c>
      <c r="E19" s="11" t="s">
        <v>20</v>
      </c>
      <c r="F19" s="11" t="s">
        <v>21</v>
      </c>
      <c r="G19" s="11" t="s">
        <v>17</v>
      </c>
      <c r="H19" s="11"/>
      <c r="I19" s="11"/>
      <c r="J19" s="11"/>
      <c r="K19" s="60" t="s">
        <v>41</v>
      </c>
      <c r="L19" s="60" t="s">
        <v>40</v>
      </c>
    </row>
    <row r="20" spans="1:12" s="6" customFormat="1" ht="13.15" x14ac:dyDescent="0.4">
      <c r="A20" s="11"/>
      <c r="B20" s="11" t="s">
        <v>22</v>
      </c>
      <c r="C20" s="11" t="s">
        <v>23</v>
      </c>
      <c r="D20" s="11" t="s">
        <v>24</v>
      </c>
      <c r="E20" s="11" t="s">
        <v>24</v>
      </c>
      <c r="F20" s="11" t="s">
        <v>24</v>
      </c>
      <c r="G20" s="11" t="s">
        <v>22</v>
      </c>
      <c r="H20" s="11" t="s">
        <v>25</v>
      </c>
      <c r="I20" s="11" t="s">
        <v>26</v>
      </c>
      <c r="J20" s="11"/>
      <c r="K20" s="60" t="s">
        <v>42</v>
      </c>
      <c r="L20" s="60" t="s">
        <v>41</v>
      </c>
    </row>
    <row r="21" spans="1:12" s="6" customFormat="1" ht="13.15" x14ac:dyDescent="0.4">
      <c r="A21" s="13" t="s">
        <v>27</v>
      </c>
      <c r="B21" s="65" t="s">
        <v>28</v>
      </c>
      <c r="C21" s="13" t="s">
        <v>29</v>
      </c>
      <c r="D21" s="13" t="s">
        <v>30</v>
      </c>
      <c r="E21" s="13" t="s">
        <v>30</v>
      </c>
      <c r="F21" s="13" t="s">
        <v>30</v>
      </c>
      <c r="G21" s="13" t="s">
        <v>30</v>
      </c>
      <c r="H21" s="13" t="s">
        <v>31</v>
      </c>
      <c r="I21" s="13" t="s">
        <v>32</v>
      </c>
      <c r="J21" s="13" t="s">
        <v>33</v>
      </c>
      <c r="K21" s="61" t="s">
        <v>43</v>
      </c>
      <c r="L21" s="61" t="s">
        <v>44</v>
      </c>
    </row>
    <row r="22" spans="1:12" s="6" customFormat="1" ht="13.15" x14ac:dyDescent="0.4">
      <c r="A22" s="3">
        <v>1</v>
      </c>
      <c r="B22" s="62">
        <v>164.88900000000001</v>
      </c>
      <c r="C22" s="62">
        <v>45.003</v>
      </c>
      <c r="D22" s="29">
        <v>5151461.2</v>
      </c>
      <c r="E22" s="29">
        <v>795356.24</v>
      </c>
      <c r="F22" s="29">
        <v>1740606.54</v>
      </c>
      <c r="G22" s="29">
        <v>5106.88</v>
      </c>
      <c r="H22" s="29">
        <v>18117.990000000002</v>
      </c>
      <c r="I22" s="29">
        <v>0</v>
      </c>
      <c r="J22" s="7">
        <f>SUM(D22:G22)*J5</f>
        <v>769253.08600000013</v>
      </c>
      <c r="K22" s="7">
        <v>0</v>
      </c>
      <c r="L22" s="7">
        <v>0</v>
      </c>
    </row>
    <row r="23" spans="1:12" s="6" customFormat="1" ht="13.15" x14ac:dyDescent="0.4">
      <c r="A23" s="3">
        <v>2</v>
      </c>
      <c r="B23" s="62">
        <v>164.88900000000001</v>
      </c>
      <c r="C23" s="62">
        <v>45.003</v>
      </c>
      <c r="D23" s="29">
        <v>5267369.08</v>
      </c>
      <c r="E23" s="29">
        <v>813251.76</v>
      </c>
      <c r="F23" s="29">
        <v>1779770.19</v>
      </c>
      <c r="G23" s="29">
        <v>5182.8999999999996</v>
      </c>
      <c r="H23" s="29">
        <v>18389.75</v>
      </c>
      <c r="I23" s="29">
        <v>0</v>
      </c>
      <c r="J23" s="7">
        <f>SUM(D23:G23)*J5</f>
        <v>786557.39300000004</v>
      </c>
      <c r="K23" s="7">
        <f>IF(B23&gt;0,(C5)*1.02,0)</f>
        <v>1764180.4638006629</v>
      </c>
      <c r="L23" s="7">
        <f>IF(B23&gt;0,C8,0)</f>
        <v>1306278.8300000036</v>
      </c>
    </row>
    <row r="24" spans="1:12" s="6" customFormat="1" ht="13.15" x14ac:dyDescent="0.4">
      <c r="A24" s="3">
        <v>3</v>
      </c>
      <c r="B24" s="62">
        <v>164.88900000000001</v>
      </c>
      <c r="C24" s="62">
        <v>45.003</v>
      </c>
      <c r="D24" s="29">
        <v>5385884.8799999999</v>
      </c>
      <c r="E24" s="29">
        <v>831549.93</v>
      </c>
      <c r="F24" s="29">
        <v>1819815.02</v>
      </c>
      <c r="G24" s="29">
        <v>5367.12</v>
      </c>
      <c r="H24" s="29">
        <v>18665.599999999999</v>
      </c>
      <c r="I24" s="29">
        <v>0</v>
      </c>
      <c r="J24" s="7">
        <f>SUM(D24:G24)*J5</f>
        <v>804261.69500000007</v>
      </c>
      <c r="K24" s="7">
        <f>IF(B24&gt;0,K23*1.02,0)</f>
        <v>1799464.0730766761</v>
      </c>
      <c r="L24" s="7">
        <f>IF(B24&gt;0,L23,0)</f>
        <v>1306278.8300000036</v>
      </c>
    </row>
    <row r="25" spans="1:12" s="6" customFormat="1" ht="13.15" x14ac:dyDescent="0.4">
      <c r="A25" s="3">
        <v>4</v>
      </c>
      <c r="B25" s="62">
        <v>164.88900000000001</v>
      </c>
      <c r="C25" s="62">
        <v>45.003</v>
      </c>
      <c r="D25" s="29">
        <v>5507067.29</v>
      </c>
      <c r="E25" s="29">
        <v>850259.8</v>
      </c>
      <c r="F25" s="29">
        <v>1860760.86</v>
      </c>
      <c r="G25" s="29">
        <v>6054.44</v>
      </c>
      <c r="H25" s="29">
        <v>18945.580000000002</v>
      </c>
      <c r="I25" s="29">
        <v>0</v>
      </c>
      <c r="J25" s="7">
        <f>SUM(D25:G25)*J5</f>
        <v>822414.23900000006</v>
      </c>
      <c r="K25" s="7">
        <f t="shared" ref="K25:K50" si="2">IF(B25&gt;0,K24*1.02,0)</f>
        <v>1835453.3545382097</v>
      </c>
      <c r="L25" s="7">
        <f t="shared" ref="L25:L51" si="3">IF(B25&gt;0,L24,0)</f>
        <v>1306278.8300000036</v>
      </c>
    </row>
    <row r="26" spans="1:12" s="6" customFormat="1" ht="13.15" x14ac:dyDescent="0.4">
      <c r="A26" s="3">
        <v>5</v>
      </c>
      <c r="B26" s="62">
        <v>164.88900000000001</v>
      </c>
      <c r="C26" s="62">
        <v>45.003</v>
      </c>
      <c r="D26" s="29">
        <v>5630976.2999999998</v>
      </c>
      <c r="E26" s="29">
        <v>869390.64</v>
      </c>
      <c r="F26" s="29">
        <v>1902627.98</v>
      </c>
      <c r="G26" s="29">
        <v>6680.18</v>
      </c>
      <c r="H26" s="29">
        <v>19229.759999999998</v>
      </c>
      <c r="I26" s="29">
        <v>0</v>
      </c>
      <c r="J26" s="7">
        <f>SUM(D26:G26)*J5</f>
        <v>840967.51</v>
      </c>
      <c r="K26" s="7">
        <f t="shared" si="2"/>
        <v>1872162.4216289739</v>
      </c>
      <c r="L26" s="7">
        <f t="shared" si="3"/>
        <v>1306278.8300000036</v>
      </c>
    </row>
    <row r="27" spans="1:12" s="6" customFormat="1" ht="13.15" x14ac:dyDescent="0.4">
      <c r="A27" s="3">
        <v>6</v>
      </c>
      <c r="B27" s="62">
        <v>164.88900000000001</v>
      </c>
      <c r="C27" s="62">
        <v>45.003</v>
      </c>
      <c r="D27" s="29">
        <v>5757673.2699999996</v>
      </c>
      <c r="E27" s="29">
        <v>888951.93</v>
      </c>
      <c r="F27" s="29">
        <v>1945437.11</v>
      </c>
      <c r="G27" s="29">
        <v>6725.42</v>
      </c>
      <c r="H27" s="29">
        <v>19518.21</v>
      </c>
      <c r="I27" s="29">
        <v>0</v>
      </c>
      <c r="J27" s="7">
        <f>SUM(D27:G27)*J5</f>
        <v>859878.77299999993</v>
      </c>
      <c r="K27" s="7">
        <f t="shared" si="2"/>
        <v>1909605.6700615534</v>
      </c>
      <c r="L27" s="7">
        <f t="shared" si="3"/>
        <v>1306278.8300000036</v>
      </c>
    </row>
    <row r="28" spans="1:12" s="6" customFormat="1" ht="13.15" x14ac:dyDescent="0.4">
      <c r="A28" s="3">
        <v>7</v>
      </c>
      <c r="B28" s="62">
        <v>164.88900000000001</v>
      </c>
      <c r="C28" s="62">
        <v>45.003</v>
      </c>
      <c r="D28" s="29">
        <v>5887220.9199999999</v>
      </c>
      <c r="E28" s="29">
        <v>908953.35</v>
      </c>
      <c r="F28" s="29">
        <v>1989209.44</v>
      </c>
      <c r="G28" s="29">
        <v>7284.3</v>
      </c>
      <c r="H28" s="29">
        <v>19810.990000000002</v>
      </c>
      <c r="I28" s="29">
        <v>0</v>
      </c>
      <c r="J28" s="7">
        <f>SUM(D28:G28)*J5</f>
        <v>879266.80099999998</v>
      </c>
      <c r="K28" s="7">
        <f t="shared" si="2"/>
        <v>1947797.7834627845</v>
      </c>
      <c r="L28" s="7">
        <f t="shared" si="3"/>
        <v>1306278.8300000036</v>
      </c>
    </row>
    <row r="29" spans="1:12" s="6" customFormat="1" ht="13.15" x14ac:dyDescent="0.4">
      <c r="A29" s="3">
        <v>8</v>
      </c>
      <c r="B29" s="62">
        <v>164.88900000000001</v>
      </c>
      <c r="C29" s="62">
        <v>45.003</v>
      </c>
      <c r="D29" s="29">
        <v>6019683.3899999997</v>
      </c>
      <c r="E29" s="29">
        <v>929404.8</v>
      </c>
      <c r="F29" s="29">
        <v>2033966.65</v>
      </c>
      <c r="G29" s="29">
        <v>7548.71</v>
      </c>
      <c r="H29" s="29">
        <v>20108.150000000001</v>
      </c>
      <c r="I29" s="29">
        <v>0</v>
      </c>
      <c r="J29" s="7">
        <f>SUM(D29:G29)*J5</f>
        <v>899060.3550000001</v>
      </c>
      <c r="K29" s="7">
        <f t="shared" si="2"/>
        <v>1986753.7391320402</v>
      </c>
      <c r="L29" s="7">
        <f t="shared" si="3"/>
        <v>1306278.8300000036</v>
      </c>
    </row>
    <row r="30" spans="1:12" s="6" customFormat="1" ht="13.15" x14ac:dyDescent="0.4">
      <c r="A30" s="3">
        <v>9</v>
      </c>
      <c r="B30" s="62">
        <v>164.88900000000001</v>
      </c>
      <c r="C30" s="62">
        <v>45.003</v>
      </c>
      <c r="D30" s="29">
        <v>6155126.2699999996</v>
      </c>
      <c r="E30" s="29">
        <v>950316.41</v>
      </c>
      <c r="F30" s="29">
        <v>2079730.91</v>
      </c>
      <c r="G30" s="29">
        <v>7861.23</v>
      </c>
      <c r="H30" s="29">
        <v>20409.78</v>
      </c>
      <c r="I30" s="29">
        <v>0</v>
      </c>
      <c r="J30" s="7">
        <f>SUM(D30:G30)*J5</f>
        <v>919303.48200000008</v>
      </c>
      <c r="K30" s="7">
        <f t="shared" si="2"/>
        <v>2026488.8139146811</v>
      </c>
      <c r="L30" s="7">
        <f t="shared" si="3"/>
        <v>1306278.8300000036</v>
      </c>
    </row>
    <row r="31" spans="1:12" s="6" customFormat="1" ht="13.15" x14ac:dyDescent="0.4">
      <c r="A31" s="3">
        <v>10</v>
      </c>
      <c r="B31" s="62">
        <v>164.88900000000001</v>
      </c>
      <c r="C31" s="62">
        <v>45.003</v>
      </c>
      <c r="D31" s="29">
        <v>6293616.6100000003</v>
      </c>
      <c r="E31" s="29">
        <v>971698.53</v>
      </c>
      <c r="F31" s="29">
        <v>2126524.85</v>
      </c>
      <c r="G31" s="29">
        <v>8339.82</v>
      </c>
      <c r="H31" s="29">
        <v>20715.919999999998</v>
      </c>
      <c r="I31" s="29">
        <v>0</v>
      </c>
      <c r="J31" s="7">
        <f>SUM(D31:G31)*J5</f>
        <v>940017.98100000015</v>
      </c>
      <c r="K31" s="7">
        <f t="shared" si="2"/>
        <v>2067018.5901929748</v>
      </c>
      <c r="L31" s="7">
        <f t="shared" si="3"/>
        <v>1306278.8300000036</v>
      </c>
    </row>
    <row r="32" spans="1:12" s="6" customFormat="1" ht="13.15" x14ac:dyDescent="0.4">
      <c r="A32" s="3">
        <v>11</v>
      </c>
      <c r="B32" s="62">
        <v>164.88900000000001</v>
      </c>
      <c r="C32" s="62">
        <v>45.003</v>
      </c>
      <c r="D32" s="29">
        <v>6435222.9800000004</v>
      </c>
      <c r="E32" s="29">
        <v>993561.74</v>
      </c>
      <c r="F32" s="29">
        <v>2174371.66</v>
      </c>
      <c r="G32" s="29">
        <v>9035.9599999999991</v>
      </c>
      <c r="H32" s="29">
        <v>21026.66</v>
      </c>
      <c r="I32" s="29">
        <v>0</v>
      </c>
      <c r="J32" s="7">
        <f>SUM(D32:G32)*J5</f>
        <v>961219.23400000017</v>
      </c>
      <c r="K32" s="7">
        <f t="shared" si="2"/>
        <v>2108358.9619968343</v>
      </c>
      <c r="L32" s="7">
        <f t="shared" si="3"/>
        <v>1306278.8300000036</v>
      </c>
    </row>
    <row r="33" spans="1:12" s="6" customFormat="1" ht="13.15" x14ac:dyDescent="0.4">
      <c r="A33" s="3">
        <v>12</v>
      </c>
      <c r="B33" s="62">
        <v>164.88900000000001</v>
      </c>
      <c r="C33" s="62">
        <v>45.003</v>
      </c>
      <c r="D33" s="29">
        <v>6580015.5</v>
      </c>
      <c r="E33" s="29">
        <v>1015916.88</v>
      </c>
      <c r="F33" s="29">
        <v>2223295.02</v>
      </c>
      <c r="G33" s="29">
        <v>9558.82</v>
      </c>
      <c r="H33" s="29">
        <v>21342.06</v>
      </c>
      <c r="I33" s="29">
        <v>0</v>
      </c>
      <c r="J33" s="7">
        <f>SUM(D33:G33)*J5</f>
        <v>982878.62200000009</v>
      </c>
      <c r="K33" s="7">
        <f t="shared" si="2"/>
        <v>2150526.1412367709</v>
      </c>
      <c r="L33" s="7">
        <f t="shared" si="3"/>
        <v>1306278.8300000036</v>
      </c>
    </row>
    <row r="34" spans="1:12" s="6" customFormat="1" ht="13.15" x14ac:dyDescent="0.4">
      <c r="A34" s="3">
        <v>13</v>
      </c>
      <c r="B34" s="62">
        <v>164.88900000000001</v>
      </c>
      <c r="C34" s="62">
        <v>45.003</v>
      </c>
      <c r="D34" s="29">
        <v>6728065.8499999996</v>
      </c>
      <c r="E34" s="29">
        <v>1038775.02</v>
      </c>
      <c r="F34" s="29">
        <v>2273319.17</v>
      </c>
      <c r="G34" s="29">
        <v>11183.02</v>
      </c>
      <c r="H34" s="29">
        <v>21662.19</v>
      </c>
      <c r="I34" s="29">
        <v>0</v>
      </c>
      <c r="J34" s="7">
        <f>SUM(D34:G34)*J5</f>
        <v>1005134.3059999999</v>
      </c>
      <c r="K34" s="7">
        <f t="shared" si="2"/>
        <v>2193536.6640615063</v>
      </c>
      <c r="L34" s="7">
        <f t="shared" si="3"/>
        <v>1306278.8300000036</v>
      </c>
    </row>
    <row r="35" spans="1:12" s="6" customFormat="1" ht="13.15" x14ac:dyDescent="0.4">
      <c r="A35" s="3">
        <v>14</v>
      </c>
      <c r="B35" s="62">
        <v>164.88900000000001</v>
      </c>
      <c r="C35" s="62">
        <v>45.003</v>
      </c>
      <c r="D35" s="29">
        <v>6879447.3300000001</v>
      </c>
      <c r="E35" s="29">
        <v>1062147.45</v>
      </c>
      <c r="F35" s="29">
        <v>2324468.84</v>
      </c>
      <c r="G35" s="29">
        <v>11582.59</v>
      </c>
      <c r="H35" s="29">
        <v>21987.13</v>
      </c>
      <c r="I35" s="29">
        <v>0</v>
      </c>
      <c r="J35" s="7">
        <f>SUM(D35:G35)*J5</f>
        <v>1027764.6210000002</v>
      </c>
      <c r="K35" s="7">
        <f t="shared" si="2"/>
        <v>2237407.3973427364</v>
      </c>
      <c r="L35" s="7">
        <f t="shared" si="3"/>
        <v>1306278.8300000036</v>
      </c>
    </row>
    <row r="36" spans="1:12" s="6" customFormat="1" ht="13.15" x14ac:dyDescent="0.4">
      <c r="A36" s="3">
        <v>15</v>
      </c>
      <c r="B36" s="62">
        <v>164.88900000000001</v>
      </c>
      <c r="C36" s="62">
        <v>45.003</v>
      </c>
      <c r="D36" s="29">
        <v>7034234.8899999997</v>
      </c>
      <c r="E36" s="29">
        <v>1086045.77</v>
      </c>
      <c r="F36" s="29">
        <v>2376769.39</v>
      </c>
      <c r="G36" s="29">
        <v>12351.02</v>
      </c>
      <c r="H36" s="29">
        <v>22316.94</v>
      </c>
      <c r="I36" s="29">
        <v>0</v>
      </c>
      <c r="J36" s="7">
        <f>SUM(D36:G36)*J5</f>
        <v>1050940.1070000001</v>
      </c>
      <c r="K36" s="7">
        <f t="shared" si="2"/>
        <v>2282155.545289591</v>
      </c>
      <c r="L36" s="7">
        <f t="shared" si="3"/>
        <v>1306278.8300000036</v>
      </c>
    </row>
    <row r="37" spans="1:12" s="6" customFormat="1" ht="13.15" x14ac:dyDescent="0.4">
      <c r="A37" s="3">
        <v>16</v>
      </c>
      <c r="B37" s="62">
        <v>0</v>
      </c>
      <c r="C37" s="62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7">
        <f>SUM(D37:G37)*J5</f>
        <v>0</v>
      </c>
      <c r="K37" s="7">
        <f t="shared" si="2"/>
        <v>0</v>
      </c>
      <c r="L37" s="7">
        <f t="shared" si="3"/>
        <v>0</v>
      </c>
    </row>
    <row r="38" spans="1:12" s="6" customFormat="1" ht="13.15" x14ac:dyDescent="0.4">
      <c r="A38" s="3">
        <v>17</v>
      </c>
      <c r="B38" s="62">
        <v>0</v>
      </c>
      <c r="C38" s="62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7">
        <f>SUM(D38:G38)*J5</f>
        <v>0</v>
      </c>
      <c r="K38" s="7">
        <f t="shared" si="2"/>
        <v>0</v>
      </c>
      <c r="L38" s="7">
        <f t="shared" si="3"/>
        <v>0</v>
      </c>
    </row>
    <row r="39" spans="1:12" s="6" customFormat="1" ht="13.15" x14ac:dyDescent="0.4">
      <c r="A39" s="3">
        <v>18</v>
      </c>
      <c r="B39" s="62">
        <v>0</v>
      </c>
      <c r="C39" s="62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7">
        <f>SUM(D39:G39)*J5</f>
        <v>0</v>
      </c>
      <c r="K39" s="7">
        <f t="shared" si="2"/>
        <v>0</v>
      </c>
      <c r="L39" s="7">
        <f t="shared" si="3"/>
        <v>0</v>
      </c>
    </row>
    <row r="40" spans="1:12" s="6" customFormat="1" ht="13.15" x14ac:dyDescent="0.4">
      <c r="A40" s="3">
        <v>19</v>
      </c>
      <c r="B40" s="62">
        <v>0</v>
      </c>
      <c r="C40" s="62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7">
        <f>SUM(D40:G40)*J5</f>
        <v>0</v>
      </c>
      <c r="K40" s="7">
        <f t="shared" si="2"/>
        <v>0</v>
      </c>
      <c r="L40" s="7">
        <f t="shared" si="3"/>
        <v>0</v>
      </c>
    </row>
    <row r="41" spans="1:12" s="6" customFormat="1" ht="13.15" x14ac:dyDescent="0.4">
      <c r="A41" s="3">
        <v>20</v>
      </c>
      <c r="B41" s="62">
        <v>0</v>
      </c>
      <c r="C41" s="62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7">
        <f>SUM(D41:G41)*J5</f>
        <v>0</v>
      </c>
      <c r="K41" s="7">
        <f t="shared" si="2"/>
        <v>0</v>
      </c>
      <c r="L41" s="7">
        <f t="shared" si="3"/>
        <v>0</v>
      </c>
    </row>
    <row r="42" spans="1:12" s="6" customFormat="1" ht="13.15" x14ac:dyDescent="0.4">
      <c r="A42" s="3">
        <v>21</v>
      </c>
      <c r="B42" s="62">
        <v>0</v>
      </c>
      <c r="C42" s="62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7">
        <f>SUM(D42:G42)*J5</f>
        <v>0</v>
      </c>
      <c r="K42" s="7">
        <f t="shared" si="2"/>
        <v>0</v>
      </c>
      <c r="L42" s="7">
        <f t="shared" si="3"/>
        <v>0</v>
      </c>
    </row>
    <row r="43" spans="1:12" s="6" customFormat="1" ht="13.15" x14ac:dyDescent="0.4">
      <c r="A43" s="3">
        <v>22</v>
      </c>
      <c r="B43" s="62">
        <v>0</v>
      </c>
      <c r="C43" s="62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7">
        <f>SUM(D43:G43)*J5</f>
        <v>0</v>
      </c>
      <c r="K43" s="7">
        <f t="shared" si="2"/>
        <v>0</v>
      </c>
      <c r="L43" s="7">
        <f t="shared" si="3"/>
        <v>0</v>
      </c>
    </row>
    <row r="44" spans="1:12" s="6" customFormat="1" ht="13.15" x14ac:dyDescent="0.4">
      <c r="A44" s="3">
        <v>23</v>
      </c>
      <c r="B44" s="62">
        <v>0</v>
      </c>
      <c r="C44" s="62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7">
        <f>SUM(D44:G44)*J5</f>
        <v>0</v>
      </c>
      <c r="K44" s="7">
        <f t="shared" si="2"/>
        <v>0</v>
      </c>
      <c r="L44" s="7">
        <f t="shared" si="3"/>
        <v>0</v>
      </c>
    </row>
    <row r="45" spans="1:12" s="6" customFormat="1" ht="13.15" x14ac:dyDescent="0.4">
      <c r="A45" s="3">
        <v>24</v>
      </c>
      <c r="B45" s="62">
        <v>0</v>
      </c>
      <c r="C45" s="62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7">
        <f>SUM(D45:G45)*J5</f>
        <v>0</v>
      </c>
      <c r="K45" s="7">
        <f t="shared" si="2"/>
        <v>0</v>
      </c>
      <c r="L45" s="7">
        <f t="shared" si="3"/>
        <v>0</v>
      </c>
    </row>
    <row r="46" spans="1:12" s="6" customFormat="1" ht="13.15" x14ac:dyDescent="0.4">
      <c r="A46" s="3">
        <v>25</v>
      </c>
      <c r="B46" s="62">
        <v>0</v>
      </c>
      <c r="C46" s="62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7">
        <f>SUM(D46:G46)*J5</f>
        <v>0</v>
      </c>
      <c r="K46" s="7">
        <f t="shared" si="2"/>
        <v>0</v>
      </c>
      <c r="L46" s="7">
        <f t="shared" si="3"/>
        <v>0</v>
      </c>
    </row>
    <row r="47" spans="1:12" s="6" customFormat="1" ht="13.15" x14ac:dyDescent="0.4">
      <c r="A47" s="3">
        <v>26</v>
      </c>
      <c r="B47" s="62">
        <v>0</v>
      </c>
      <c r="C47" s="62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7">
        <f>SUM(D47:G47)*J5</f>
        <v>0</v>
      </c>
      <c r="K47" s="7">
        <f t="shared" si="2"/>
        <v>0</v>
      </c>
      <c r="L47" s="7">
        <f t="shared" si="3"/>
        <v>0</v>
      </c>
    </row>
    <row r="48" spans="1:12" s="6" customFormat="1" ht="13.15" x14ac:dyDescent="0.4">
      <c r="A48" s="3">
        <v>27</v>
      </c>
      <c r="B48" s="62">
        <v>0</v>
      </c>
      <c r="C48" s="62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7">
        <f>SUM(D48:G48)*J5</f>
        <v>0</v>
      </c>
      <c r="K48" s="7">
        <f t="shared" si="2"/>
        <v>0</v>
      </c>
      <c r="L48" s="7">
        <f t="shared" si="3"/>
        <v>0</v>
      </c>
    </row>
    <row r="49" spans="1:12" s="6" customFormat="1" ht="13.15" x14ac:dyDescent="0.4">
      <c r="A49" s="3">
        <v>28</v>
      </c>
      <c r="B49" s="62">
        <v>0</v>
      </c>
      <c r="C49" s="62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7">
        <f>SUM(D49:G49)*J5</f>
        <v>0</v>
      </c>
      <c r="K49" s="7">
        <f t="shared" si="2"/>
        <v>0</v>
      </c>
      <c r="L49" s="7">
        <f t="shared" si="3"/>
        <v>0</v>
      </c>
    </row>
    <row r="50" spans="1:12" s="6" customFormat="1" ht="13.15" x14ac:dyDescent="0.4">
      <c r="A50" s="3">
        <v>29</v>
      </c>
      <c r="B50" s="62">
        <v>0</v>
      </c>
      <c r="C50" s="62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7">
        <f>SUM(D50:G50)*J5</f>
        <v>0</v>
      </c>
      <c r="K50" s="7">
        <f t="shared" si="2"/>
        <v>0</v>
      </c>
      <c r="L50" s="7">
        <f t="shared" si="3"/>
        <v>0</v>
      </c>
    </row>
    <row r="51" spans="1:12" s="6" customFormat="1" ht="13.15" x14ac:dyDescent="0.4">
      <c r="A51" s="12">
        <v>30</v>
      </c>
      <c r="B51" s="63">
        <v>0</v>
      </c>
      <c r="C51" s="63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19">
        <f>SUM(D51:G51)*J5</f>
        <v>0</v>
      </c>
      <c r="K51" s="19">
        <f>IF(B51&gt;0,K50*1.02,0)</f>
        <v>0</v>
      </c>
      <c r="L51" s="19">
        <f t="shared" si="3"/>
        <v>0</v>
      </c>
    </row>
    <row r="52" spans="1:12" s="6" customFormat="1" ht="13.15" x14ac:dyDescent="0.4">
      <c r="A52" s="11" t="s">
        <v>34</v>
      </c>
      <c r="B52" s="62">
        <f>B22+NPV(J3,B23:B51)</f>
        <v>1595.7452243840371</v>
      </c>
      <c r="C52" s="62">
        <f>C22+NPV(J3,C23:C51)</f>
        <v>435.52524627449276</v>
      </c>
      <c r="D52" s="29">
        <f>D22+NPV(J3,D23:D51)</f>
        <v>56893418.274430834</v>
      </c>
      <c r="E52" s="29">
        <f>E22+NPV(J3,E23:E51)</f>
        <v>8784019.4653060213</v>
      </c>
      <c r="F52" s="29">
        <f>F22+NPV(J3,F23:F51)</f>
        <v>19223488.70332019</v>
      </c>
      <c r="G52" s="29">
        <f>G22+NPV(J3,G23:G51)</f>
        <v>71234.049595371791</v>
      </c>
      <c r="H52" s="29">
        <f>H22+NPV(J3,H23:H51)</f>
        <v>191352.60747307309</v>
      </c>
      <c r="I52" s="29">
        <f>I22+NPV(J3,I23:I51)</f>
        <v>0</v>
      </c>
      <c r="J52" s="7">
        <f>J22+NPV(J3,J23:J51)</f>
        <v>8497216.0492652431</v>
      </c>
      <c r="K52" s="7">
        <f>K22+NPV(J3,K23:K51)</f>
        <v>17088428.02389387</v>
      </c>
      <c r="L52" s="7">
        <f>L22+NPV(J3,L23:L51)</f>
        <v>11335487.477555219</v>
      </c>
    </row>
    <row r="53" spans="1:12" s="6" customFormat="1" ht="13.15" x14ac:dyDescent="0.4">
      <c r="A53" s="11" t="s">
        <v>35</v>
      </c>
      <c r="B53" s="64">
        <f>B22+NPV(J4,B23:B51)</f>
        <v>2133.2635312303464</v>
      </c>
      <c r="C53" s="64">
        <f>C22+NPV(J4,C23:C51)</f>
        <v>582.22961323047184</v>
      </c>
      <c r="D53" s="29">
        <f>D22+NPV(J4,D23:D51)</f>
        <v>77537109.695201829</v>
      </c>
      <c r="E53" s="29">
        <f>E22+NPV(J4,E23:E51)</f>
        <v>11971287.742444245</v>
      </c>
      <c r="F53" s="29">
        <f>F22+NPV(J4,F23:F51)</f>
        <v>26198702.7274138</v>
      </c>
      <c r="G53" s="29">
        <f>G22+NPV(J4,G23:G51)</f>
        <v>100721.82179120027</v>
      </c>
      <c r="H53" s="29">
        <f>H22+NPV(J4,H23:H51)</f>
        <v>259118.61335714872</v>
      </c>
      <c r="I53" s="29">
        <f>I22+NPV(J4,I23:I51)</f>
        <v>0</v>
      </c>
      <c r="J53" s="7">
        <f>J22+NPV(J4,J23:J51)</f>
        <v>11580782.198685106</v>
      </c>
      <c r="K53" s="7">
        <f>K22+NPV(J4,K23:K51)</f>
        <v>23861842.892326944</v>
      </c>
      <c r="L53" s="7">
        <f>L22+NPV(J4,L23:L51)</f>
        <v>15593799.341723109</v>
      </c>
    </row>
    <row r="54" spans="1:12" s="6" customFormat="1" ht="13.15" x14ac:dyDescent="0.4"/>
    <row r="55" spans="1:12" s="6" customFormat="1" ht="13.15" x14ac:dyDescent="0.4"/>
    <row r="56" spans="1:12" s="6" customFormat="1" ht="13.15" x14ac:dyDescent="0.4"/>
    <row r="57" spans="1:12" s="6" customFormat="1" ht="13.15" x14ac:dyDescent="0.4"/>
    <row r="58" spans="1:12" s="6" customFormat="1" ht="13.15" x14ac:dyDescent="0.4"/>
    <row r="59" spans="1:12" s="6" customFormat="1" ht="13.15" x14ac:dyDescent="0.4">
      <c r="C59" s="20"/>
      <c r="D59" s="20"/>
      <c r="E59" s="20"/>
      <c r="F59" s="20"/>
      <c r="G59" s="20"/>
      <c r="H59" s="20"/>
      <c r="I59" s="20"/>
    </row>
    <row r="60" spans="1:12" s="6" customFormat="1" ht="13.15" x14ac:dyDescent="0.4">
      <c r="C60" s="20"/>
      <c r="D60" s="20"/>
      <c r="E60" s="20"/>
      <c r="F60" s="20"/>
      <c r="G60" s="20"/>
      <c r="H60" s="20"/>
      <c r="I60" s="20"/>
    </row>
    <row r="61" spans="1:12" s="6" customFormat="1" ht="13.15" x14ac:dyDescent="0.4"/>
    <row r="62" spans="1:12" s="6" customFormat="1" ht="13.15" x14ac:dyDescent="0.4"/>
    <row r="63" spans="1:12" s="6" customFormat="1" ht="13.15" x14ac:dyDescent="0.4"/>
    <row r="64" spans="1:12" s="6" customFormat="1" ht="13.15" x14ac:dyDescent="0.4"/>
    <row r="65" s="6" customFormat="1" ht="13.15" x14ac:dyDescent="0.4"/>
    <row r="66" s="6" customFormat="1" ht="13.15" x14ac:dyDescent="0.4"/>
    <row r="67" s="6" customFormat="1" ht="13.15" x14ac:dyDescent="0.4"/>
    <row r="68" s="6" customFormat="1" ht="13.15" x14ac:dyDescent="0.4"/>
    <row r="69" s="6" customFormat="1" ht="13.15" x14ac:dyDescent="0.4"/>
  </sheetData>
  <printOptions horizontalCentered="1"/>
  <pageMargins left="0.23622047244094491" right="0.23622047244094491" top="0.74803149606299213" bottom="0.74803149606299213" header="0.31496062992125984" footer="0.31496062992125984"/>
  <pageSetup scale="62" orientation="portrait" r:id="rId1"/>
  <headerFooter>
    <oddHeader>&amp;CMidAmerican Energy Company
Iowa Energy Efficiency&amp;R2021 Exhibit F
Detailed Cost Benefit Results
EEP-2018-0002</oddHeader>
    <oddFooter>&amp;L&amp;A&amp;CPage &amp;P of &amp;N&amp;R&amp;F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82536-D40C-4641-97F9-AA3F143F0137}">
  <sheetPr codeName="Sheet10">
    <pageSetUpPr fitToPage="1"/>
  </sheetPr>
  <dimension ref="A2:T68"/>
  <sheetViews>
    <sheetView view="pageLayout" zoomScale="90" zoomScaleNormal="100" zoomScalePageLayoutView="90" workbookViewId="0">
      <selection activeCell="A2" sqref="A2"/>
    </sheetView>
  </sheetViews>
  <sheetFormatPr defaultColWidth="9.1328125" defaultRowHeight="14.25" x14ac:dyDescent="0.45"/>
  <cols>
    <col min="1" max="1" customWidth="true" style="21" width="10.265625" collapsed="false"/>
    <col min="2" max="2" customWidth="true" style="21" width="14.3984375" collapsed="false"/>
    <col min="3" max="3" customWidth="true" style="21" width="14.265625" collapsed="false"/>
    <col min="4" max="6" customWidth="true" style="21" width="14.73046875" collapsed="false"/>
    <col min="7" max="7" customWidth="true" style="21" width="16.59765625" collapsed="false"/>
    <col min="8" max="9" customWidth="true" style="21" width="12.265625" collapsed="false"/>
    <col min="10" max="10" customWidth="true" style="21" width="13.0" collapsed="false"/>
    <col min="11" max="11" bestFit="true" customWidth="true" style="21" width="12.3984375" collapsed="false"/>
    <col min="12" max="12" customWidth="true" style="21" width="12.73046875" collapsed="false"/>
    <col min="13" max="13" bestFit="true" customWidth="true" style="21" width="23.1328125" collapsed="false"/>
    <col min="14" max="14" bestFit="true" customWidth="true" style="21" width="13.265625" collapsed="false"/>
    <col min="15" max="16" bestFit="true" customWidth="true" style="21" width="13.0" collapsed="false"/>
    <col min="17" max="17" bestFit="true" customWidth="true" style="21" width="12.73046875" collapsed="false"/>
    <col min="18" max="18" bestFit="true" customWidth="true" style="21" width="13.3984375" collapsed="false"/>
    <col min="19" max="16384" style="21" width="9.1328125" collapsed="false"/>
  </cols>
  <sheetData>
    <row r="2" spans="1:20" s="2" customFormat="1" ht="18" x14ac:dyDescent="0.55000000000000004">
      <c r="A2" s="1" t="s">
        <v>49</v>
      </c>
      <c r="B2" s="1"/>
      <c r="C2" s="1"/>
      <c r="D2" s="1"/>
      <c r="E2" s="1"/>
      <c r="F2" s="1"/>
      <c r="G2" s="1"/>
      <c r="H2" s="1"/>
      <c r="I2" s="1"/>
    </row>
    <row r="3" spans="1:20" s="2" customFormat="1" ht="18" x14ac:dyDescent="0.55000000000000004">
      <c r="A3" s="1" t="s">
        <v>54</v>
      </c>
      <c r="B3" s="31"/>
      <c r="C3" s="31"/>
      <c r="D3" s="31"/>
      <c r="E3" s="31"/>
      <c r="F3" s="31"/>
      <c r="G3" s="31"/>
      <c r="H3" s="31"/>
      <c r="I3" s="34" t="s">
        <v>36</v>
      </c>
      <c r="J3" s="35">
        <v>7.1300000000000002E-2</v>
      </c>
      <c r="K3" s="46"/>
      <c r="L3" s="46"/>
      <c r="M3" s="46"/>
      <c r="N3" s="46"/>
    </row>
    <row r="4" spans="1:20" s="6" customFormat="1" x14ac:dyDescent="0.45">
      <c r="A4" s="3"/>
      <c r="B4" s="36"/>
      <c r="C4" s="28"/>
      <c r="D4" s="36"/>
      <c r="E4" s="36"/>
      <c r="F4" s="36"/>
      <c r="G4" s="36"/>
      <c r="H4" s="36"/>
      <c r="I4" s="34" t="s">
        <v>37</v>
      </c>
      <c r="J4" s="35">
        <v>2.1999999999999999E-2</v>
      </c>
      <c r="K4" s="37"/>
      <c r="L4" s="37"/>
      <c r="M4" s="39"/>
      <c r="N4" s="39"/>
      <c r="O4" s="5"/>
      <c r="P4" s="5"/>
      <c r="Q4" s="5"/>
      <c r="R4" s="5"/>
    </row>
    <row r="5" spans="1:20" s="6" customFormat="1" x14ac:dyDescent="0.45">
      <c r="A5" s="3" t="s">
        <v>0</v>
      </c>
      <c r="B5" s="36"/>
      <c r="C5" s="29">
        <v>146656.27252408047</v>
      </c>
      <c r="D5" s="36"/>
      <c r="E5" s="36"/>
      <c r="F5" s="36"/>
      <c r="G5" s="36"/>
      <c r="H5" s="36"/>
      <c r="I5" s="34" t="s">
        <v>38</v>
      </c>
      <c r="J5" s="35">
        <v>0.1</v>
      </c>
      <c r="K5" s="37"/>
      <c r="L5" s="37"/>
      <c r="M5" s="39"/>
      <c r="N5" s="39"/>
      <c r="O5" s="5"/>
      <c r="P5" s="5"/>
      <c r="Q5" s="5"/>
      <c r="R5" s="5"/>
    </row>
    <row r="6" spans="1:20" s="6" customFormat="1" ht="13.15" x14ac:dyDescent="0.4">
      <c r="A6" s="3" t="s">
        <v>1</v>
      </c>
      <c r="B6" s="36"/>
      <c r="C6" s="29">
        <v>419053</v>
      </c>
      <c r="D6" s="36"/>
      <c r="E6" s="36"/>
      <c r="F6" s="36"/>
      <c r="G6" s="36"/>
      <c r="H6" s="36"/>
      <c r="I6" s="37"/>
      <c r="J6" s="37"/>
      <c r="K6" s="37"/>
      <c r="L6" s="37"/>
      <c r="M6" s="37"/>
      <c r="N6" s="47"/>
      <c r="O6" s="8"/>
      <c r="P6" s="8"/>
      <c r="Q6" s="8"/>
      <c r="R6" s="8"/>
    </row>
    <row r="7" spans="1:20" s="6" customFormat="1" ht="13.15" x14ac:dyDescent="0.4">
      <c r="A7" s="3" t="s">
        <v>2</v>
      </c>
      <c r="B7" s="36"/>
      <c r="C7" s="29">
        <v>419053</v>
      </c>
      <c r="D7" s="36"/>
      <c r="E7" s="36"/>
      <c r="F7" s="36"/>
      <c r="G7" s="36"/>
      <c r="H7" s="36"/>
      <c r="I7" s="37"/>
      <c r="J7" s="37"/>
      <c r="K7" s="37"/>
      <c r="L7" s="37"/>
      <c r="M7" s="37"/>
      <c r="N7" s="48"/>
      <c r="O7" s="9"/>
      <c r="P7" s="9"/>
      <c r="Q7" s="9"/>
      <c r="R7" s="9"/>
    </row>
    <row r="8" spans="1:20" s="6" customFormat="1" ht="13.15" x14ac:dyDescent="0.4">
      <c r="A8" s="3" t="s">
        <v>3</v>
      </c>
      <c r="B8" s="36"/>
      <c r="C8" s="29">
        <v>0</v>
      </c>
      <c r="D8" s="36"/>
      <c r="E8" s="36"/>
      <c r="F8" s="36"/>
      <c r="G8" s="36"/>
      <c r="H8" s="36"/>
      <c r="I8" s="37"/>
      <c r="J8" s="37"/>
      <c r="K8" s="37"/>
      <c r="L8" s="37"/>
      <c r="M8" s="37"/>
      <c r="N8" s="49"/>
      <c r="O8" s="10"/>
      <c r="P8" s="10"/>
      <c r="Q8" s="10"/>
      <c r="R8" s="10"/>
    </row>
    <row r="9" spans="1:20" s="6" customFormat="1" ht="13.15" x14ac:dyDescent="0.4">
      <c r="A9" s="3"/>
      <c r="B9" s="36"/>
      <c r="C9" s="38"/>
      <c r="D9" s="38" t="s">
        <v>4</v>
      </c>
      <c r="E9" s="38"/>
      <c r="F9" s="38" t="s">
        <v>5</v>
      </c>
      <c r="G9" s="38"/>
      <c r="H9" s="36"/>
      <c r="I9" s="36"/>
      <c r="J9" s="39"/>
      <c r="K9" s="39"/>
      <c r="L9" s="39"/>
      <c r="M9" s="39"/>
      <c r="N9" s="39"/>
    </row>
    <row r="10" spans="1:20" s="6" customFormat="1" ht="13.15" x14ac:dyDescent="0.4">
      <c r="A10" s="12" t="s">
        <v>6</v>
      </c>
      <c r="B10" s="40"/>
      <c r="C10" s="41" t="s">
        <v>7</v>
      </c>
      <c r="D10" s="41" t="s">
        <v>8</v>
      </c>
      <c r="E10" s="41" t="s">
        <v>9</v>
      </c>
      <c r="F10" s="41" t="s">
        <v>10</v>
      </c>
      <c r="G10" s="41" t="s">
        <v>11</v>
      </c>
      <c r="H10" s="36"/>
      <c r="I10" s="36"/>
      <c r="J10" s="39"/>
      <c r="K10" s="39"/>
      <c r="L10" s="39"/>
      <c r="M10" s="39"/>
      <c r="N10" s="39"/>
    </row>
    <row r="11" spans="1:20" s="6" customFormat="1" ht="13.15" x14ac:dyDescent="0.4">
      <c r="A11" s="3" t="s">
        <v>12</v>
      </c>
      <c r="B11" s="36"/>
      <c r="C11" s="28">
        <f>H51+I51+C7+C8</f>
        <v>1766240.626358937</v>
      </c>
      <c r="D11" s="28">
        <f>SUM(D51:G51)</f>
        <v>779932.26311009459</v>
      </c>
      <c r="E11" s="28">
        <f>SUM(D51:G51)</f>
        <v>779932.26311009459</v>
      </c>
      <c r="F11" s="28">
        <f>SUM(D51:G51)+I51+C8</f>
        <v>779932.26311009459</v>
      </c>
      <c r="G11" s="29">
        <f>SUM(D52:G52)+I52+J52</f>
        <v>1011047.1600480375</v>
      </c>
      <c r="H11" s="43"/>
      <c r="I11" s="42"/>
      <c r="J11" s="39"/>
      <c r="K11" s="39"/>
      <c r="L11" s="39"/>
      <c r="M11" s="39"/>
      <c r="N11" s="39"/>
      <c r="O11" s="16"/>
      <c r="P11" s="16"/>
      <c r="Q11" s="16"/>
      <c r="R11" s="16"/>
      <c r="S11" s="16"/>
      <c r="T11" s="16"/>
    </row>
    <row r="12" spans="1:20" s="6" customFormat="1" ht="13.15" x14ac:dyDescent="0.4">
      <c r="A12" s="12" t="s">
        <v>13</v>
      </c>
      <c r="B12" s="40"/>
      <c r="C12" s="55">
        <f>C6</f>
        <v>419053</v>
      </c>
      <c r="D12" s="55">
        <f>H51+C5+C7</f>
        <v>1912896.8988830175</v>
      </c>
      <c r="E12" s="55">
        <f>C5+C7</f>
        <v>565709.27252408047</v>
      </c>
      <c r="F12" s="55">
        <f>C5+C6</f>
        <v>565709.27252408047</v>
      </c>
      <c r="G12" s="55">
        <f>C5+C6</f>
        <v>565709.27252408047</v>
      </c>
      <c r="H12" s="36"/>
      <c r="I12" s="42"/>
      <c r="J12" s="39"/>
      <c r="K12" s="39"/>
      <c r="L12" s="39"/>
      <c r="M12" s="39"/>
      <c r="N12" s="39"/>
      <c r="O12" s="16"/>
      <c r="P12" s="16"/>
      <c r="Q12" s="16"/>
      <c r="R12" s="16"/>
      <c r="S12" s="16"/>
      <c r="T12" s="16"/>
    </row>
    <row r="13" spans="1:20" s="6" customFormat="1" ht="13.15" x14ac:dyDescent="0.4">
      <c r="A13" s="3" t="s">
        <v>14</v>
      </c>
      <c r="B13" s="36"/>
      <c r="C13" s="28">
        <f>C11-C12</f>
        <v>1347187.626358937</v>
      </c>
      <c r="D13" s="28">
        <f>D11-D12</f>
        <v>-1132964.635772923</v>
      </c>
      <c r="E13" s="28">
        <f>E11-E12</f>
        <v>214222.99058601412</v>
      </c>
      <c r="F13" s="28">
        <f>F11-F12</f>
        <v>214222.99058601412</v>
      </c>
      <c r="G13" s="28">
        <f>G11-G12</f>
        <v>445337.88752395706</v>
      </c>
      <c r="H13" s="36"/>
      <c r="I13" s="44"/>
      <c r="J13" s="39"/>
      <c r="K13" s="39"/>
      <c r="L13" s="39"/>
      <c r="M13" s="39"/>
      <c r="N13" s="39"/>
      <c r="O13" s="16"/>
      <c r="P13" s="16"/>
      <c r="Q13" s="16"/>
      <c r="R13" s="16"/>
      <c r="S13" s="16"/>
      <c r="T13" s="16"/>
    </row>
    <row r="14" spans="1:20" s="6" customFormat="1" ht="13.15" x14ac:dyDescent="0.4">
      <c r="A14" s="3" t="s">
        <v>15</v>
      </c>
      <c r="B14" s="36"/>
      <c r="C14" s="45">
        <f>IFERROR(C11/C12,0)</f>
        <v>4.2148382814558945</v>
      </c>
      <c r="D14" s="45">
        <f t="shared" ref="D14:G14" si="0">IFERROR(D11/D12,0)</f>
        <v>0.40772310497524156</v>
      </c>
      <c r="E14" s="45">
        <f t="shared" si="0"/>
        <v>1.3786803593128223</v>
      </c>
      <c r="F14" s="45">
        <f t="shared" si="0"/>
        <v>1.3786803593128223</v>
      </c>
      <c r="G14" s="45">
        <f t="shared" si="0"/>
        <v>1.787220413653376</v>
      </c>
      <c r="H14" s="36"/>
      <c r="I14" s="36"/>
      <c r="J14" s="39"/>
      <c r="K14" s="39"/>
      <c r="L14" s="39"/>
      <c r="M14" s="39"/>
      <c r="N14" s="39"/>
      <c r="O14" s="16"/>
      <c r="P14" s="16"/>
      <c r="Q14" s="16"/>
      <c r="R14" s="16"/>
      <c r="S14" s="16"/>
      <c r="T14" s="16"/>
    </row>
    <row r="15" spans="1:20" s="6" customFormat="1" ht="13.15" x14ac:dyDescent="0.4">
      <c r="A15" s="3" t="s">
        <v>16</v>
      </c>
      <c r="B15" s="36"/>
      <c r="C15" s="54">
        <f>IFERROR(C12/B51,"")</f>
        <v>25.791072305084498</v>
      </c>
      <c r="D15" s="54">
        <f>IFERROR(D12/B51,"")</f>
        <v>117.73131854744821</v>
      </c>
      <c r="E15" s="54">
        <f>IFERROR(E12/B51,"")</f>
        <v>34.817191981265644</v>
      </c>
      <c r="F15" s="54">
        <f>IFERROR(F12/B51,"")</f>
        <v>34.817191981265644</v>
      </c>
      <c r="G15" s="54">
        <f>IFERROR(G12/B51,"")</f>
        <v>34.817191981265644</v>
      </c>
      <c r="H15" s="36"/>
      <c r="I15" s="36"/>
      <c r="J15" s="39"/>
      <c r="K15" s="39"/>
      <c r="L15" s="39"/>
      <c r="M15" s="39"/>
      <c r="N15" s="39"/>
      <c r="O15" s="16"/>
      <c r="P15" s="16"/>
      <c r="Q15" s="16"/>
      <c r="R15" s="16"/>
      <c r="S15" s="16"/>
      <c r="T15" s="16"/>
    </row>
    <row r="16" spans="1:20" s="6" customFormat="1" ht="13.15" x14ac:dyDescent="0.4">
      <c r="A16" s="3"/>
      <c r="B16" s="36"/>
      <c r="C16" s="36"/>
      <c r="D16" s="36"/>
      <c r="E16" s="36"/>
      <c r="F16" s="36"/>
      <c r="G16" s="36"/>
      <c r="H16" s="36"/>
      <c r="I16" s="36"/>
      <c r="J16" s="39"/>
      <c r="K16" s="39"/>
      <c r="L16" s="39"/>
      <c r="M16" s="39"/>
      <c r="N16" s="39"/>
    </row>
    <row r="17" spans="1:14" s="6" customFormat="1" ht="13.15" x14ac:dyDescent="0.4">
      <c r="A17" s="3"/>
      <c r="B17" s="36"/>
      <c r="C17" s="36"/>
      <c r="D17" s="38" t="s">
        <v>17</v>
      </c>
      <c r="E17" s="38" t="s">
        <v>17</v>
      </c>
      <c r="F17" s="38" t="s">
        <v>17</v>
      </c>
      <c r="G17" s="38"/>
      <c r="H17" s="38"/>
      <c r="I17" s="38"/>
      <c r="J17" s="38"/>
      <c r="K17" s="39"/>
      <c r="L17" s="39"/>
      <c r="M17" s="39"/>
      <c r="N17" s="39"/>
    </row>
    <row r="18" spans="1:14" s="6" customFormat="1" ht="13.15" x14ac:dyDescent="0.4">
      <c r="A18" s="3"/>
      <c r="B18" s="38" t="s">
        <v>18</v>
      </c>
      <c r="C18" s="38" t="s">
        <v>18</v>
      </c>
      <c r="D18" s="38" t="s">
        <v>19</v>
      </c>
      <c r="E18" s="38" t="s">
        <v>20</v>
      </c>
      <c r="F18" s="38" t="s">
        <v>21</v>
      </c>
      <c r="G18" s="38" t="s">
        <v>17</v>
      </c>
      <c r="H18" s="38"/>
      <c r="I18" s="38"/>
      <c r="J18" s="38"/>
      <c r="K18" s="39"/>
      <c r="L18" s="39"/>
      <c r="M18" s="39"/>
      <c r="N18" s="39"/>
    </row>
    <row r="19" spans="1:14" s="6" customFormat="1" ht="13.15" x14ac:dyDescent="0.4">
      <c r="A19" s="3"/>
      <c r="B19" s="38" t="s">
        <v>22</v>
      </c>
      <c r="C19" s="38" t="s">
        <v>23</v>
      </c>
      <c r="D19" s="38" t="s">
        <v>24</v>
      </c>
      <c r="E19" s="38" t="s">
        <v>24</v>
      </c>
      <c r="F19" s="38" t="s">
        <v>24</v>
      </c>
      <c r="G19" s="38" t="s">
        <v>22</v>
      </c>
      <c r="H19" s="38" t="s">
        <v>25</v>
      </c>
      <c r="I19" s="38" t="s">
        <v>26</v>
      </c>
      <c r="J19" s="38"/>
      <c r="K19" s="39"/>
      <c r="L19" s="39"/>
      <c r="M19" s="39"/>
      <c r="N19" s="39"/>
    </row>
    <row r="20" spans="1:14" s="6" customFormat="1" ht="13.15" x14ac:dyDescent="0.4">
      <c r="A20" s="13" t="s">
        <v>27</v>
      </c>
      <c r="B20" s="66" t="s">
        <v>28</v>
      </c>
      <c r="C20" s="41" t="s">
        <v>29</v>
      </c>
      <c r="D20" s="41" t="s">
        <v>30</v>
      </c>
      <c r="E20" s="41" t="s">
        <v>30</v>
      </c>
      <c r="F20" s="41" t="s">
        <v>30</v>
      </c>
      <c r="G20" s="41" t="s">
        <v>30</v>
      </c>
      <c r="H20" s="41" t="s">
        <v>31</v>
      </c>
      <c r="I20" s="41" t="s">
        <v>32</v>
      </c>
      <c r="J20" s="41" t="s">
        <v>33</v>
      </c>
      <c r="K20" s="39"/>
      <c r="L20" s="39"/>
      <c r="M20" s="39"/>
      <c r="N20" s="39"/>
    </row>
    <row r="21" spans="1:14" s="6" customFormat="1" ht="13.15" x14ac:dyDescent="0.4">
      <c r="A21" s="3">
        <v>1</v>
      </c>
      <c r="B21" s="62">
        <v>2552.7283200001002</v>
      </c>
      <c r="C21" s="62">
        <v>0.35386460000000586</v>
      </c>
      <c r="D21" s="29">
        <v>40506.620000000003</v>
      </c>
      <c r="E21" s="29">
        <v>6253.99</v>
      </c>
      <c r="F21" s="29">
        <v>13686.62</v>
      </c>
      <c r="G21" s="29">
        <v>47468.71</v>
      </c>
      <c r="H21" s="29">
        <v>201873.2</v>
      </c>
      <c r="I21" s="29">
        <v>0</v>
      </c>
      <c r="J21" s="29">
        <f>SUM(D21:G21)*J5</f>
        <v>10791.594000000001</v>
      </c>
      <c r="K21" s="39"/>
      <c r="L21" s="39"/>
      <c r="M21" s="39"/>
      <c r="N21" s="39"/>
    </row>
    <row r="22" spans="1:14" s="6" customFormat="1" ht="13.15" x14ac:dyDescent="0.4">
      <c r="A22" s="3">
        <v>2</v>
      </c>
      <c r="B22" s="62">
        <v>2552.7283200001002</v>
      </c>
      <c r="C22" s="62">
        <v>0.35386460000000586</v>
      </c>
      <c r="D22" s="29">
        <v>41418.03</v>
      </c>
      <c r="E22" s="29">
        <v>6394.71</v>
      </c>
      <c r="F22" s="29">
        <v>13994.57</v>
      </c>
      <c r="G22" s="29">
        <v>49110.57</v>
      </c>
      <c r="H22" s="29">
        <v>204901.3</v>
      </c>
      <c r="I22" s="29">
        <v>0</v>
      </c>
      <c r="J22" s="29">
        <f>SUM(D22:G22)*J5</f>
        <v>11091.788</v>
      </c>
      <c r="K22" s="39"/>
      <c r="L22" s="39"/>
      <c r="M22" s="39"/>
      <c r="N22" s="39"/>
    </row>
    <row r="23" spans="1:14" s="6" customFormat="1" ht="13.15" x14ac:dyDescent="0.4">
      <c r="A23" s="3">
        <v>3</v>
      </c>
      <c r="B23" s="62">
        <v>2552.7283200001002</v>
      </c>
      <c r="C23" s="62">
        <v>0.35386460000000586</v>
      </c>
      <c r="D23" s="29">
        <v>42349.93</v>
      </c>
      <c r="E23" s="29">
        <v>6538.6</v>
      </c>
      <c r="F23" s="29">
        <v>14309.45</v>
      </c>
      <c r="G23" s="29">
        <v>51056.34</v>
      </c>
      <c r="H23" s="29">
        <v>207974.82</v>
      </c>
      <c r="I23" s="29">
        <v>0</v>
      </c>
      <c r="J23" s="29">
        <f>SUM(D23:G23)*J5</f>
        <v>11425.432000000001</v>
      </c>
      <c r="K23" s="39"/>
      <c r="L23" s="39"/>
      <c r="M23" s="39"/>
      <c r="N23" s="39"/>
    </row>
    <row r="24" spans="1:14" s="6" customFormat="1" ht="13.15" x14ac:dyDescent="0.4">
      <c r="A24" s="3">
        <v>4</v>
      </c>
      <c r="B24" s="62">
        <v>2552.7283200001002</v>
      </c>
      <c r="C24" s="62">
        <v>0.35386460000000586</v>
      </c>
      <c r="D24" s="29">
        <v>43302.81</v>
      </c>
      <c r="E24" s="29">
        <v>6685.71</v>
      </c>
      <c r="F24" s="29">
        <v>14631.4</v>
      </c>
      <c r="G24" s="29">
        <v>55191.85</v>
      </c>
      <c r="H24" s="29">
        <v>211094.45</v>
      </c>
      <c r="I24" s="29">
        <v>0</v>
      </c>
      <c r="J24" s="29">
        <f>SUM(D24:G24)*J5</f>
        <v>11981.177</v>
      </c>
      <c r="K24" s="39"/>
      <c r="L24" s="39"/>
      <c r="M24" s="39"/>
      <c r="N24" s="39"/>
    </row>
    <row r="25" spans="1:14" s="6" customFormat="1" ht="13.15" x14ac:dyDescent="0.4">
      <c r="A25" s="3">
        <v>5</v>
      </c>
      <c r="B25" s="62">
        <v>2552.7283200001002</v>
      </c>
      <c r="C25" s="62">
        <v>0.35386460000000586</v>
      </c>
      <c r="D25" s="29">
        <v>44277.13</v>
      </c>
      <c r="E25" s="29">
        <v>6836.13</v>
      </c>
      <c r="F25" s="29">
        <v>14960.62</v>
      </c>
      <c r="G25" s="29">
        <v>62771.96</v>
      </c>
      <c r="H25" s="29">
        <v>214260.87</v>
      </c>
      <c r="I25" s="29">
        <v>0</v>
      </c>
      <c r="J25" s="29">
        <f>SUM(D25:G25)*J5</f>
        <v>12884.584000000001</v>
      </c>
      <c r="K25" s="39"/>
      <c r="L25" s="39"/>
      <c r="M25" s="39"/>
      <c r="N25" s="39"/>
    </row>
    <row r="26" spans="1:14" s="6" customFormat="1" ht="13.15" x14ac:dyDescent="0.4">
      <c r="A26" s="3">
        <v>6</v>
      </c>
      <c r="B26" s="62">
        <v>2552.7283200001002</v>
      </c>
      <c r="C26" s="62">
        <v>0.35386460000000586</v>
      </c>
      <c r="D26" s="29">
        <v>45273.36</v>
      </c>
      <c r="E26" s="29">
        <v>6989.95</v>
      </c>
      <c r="F26" s="29">
        <v>15297.24</v>
      </c>
      <c r="G26" s="29">
        <v>65242.239999999998</v>
      </c>
      <c r="H26" s="29">
        <v>217474.78</v>
      </c>
      <c r="I26" s="29">
        <v>0</v>
      </c>
      <c r="J26" s="29">
        <f>SUM(D26:G26)*J5</f>
        <v>13280.279000000002</v>
      </c>
      <c r="K26" s="39"/>
      <c r="L26" s="39"/>
      <c r="M26" s="39"/>
      <c r="N26" s="39"/>
    </row>
    <row r="27" spans="1:14" s="6" customFormat="1" ht="13.15" x14ac:dyDescent="0.4">
      <c r="A27" s="3">
        <v>7</v>
      </c>
      <c r="B27" s="62">
        <v>2552.7283200001002</v>
      </c>
      <c r="C27" s="62">
        <v>0.35386460000000586</v>
      </c>
      <c r="D27" s="29">
        <v>46292</v>
      </c>
      <c r="E27" s="29">
        <v>7147.23</v>
      </c>
      <c r="F27" s="29">
        <v>15641.41</v>
      </c>
      <c r="G27" s="29">
        <v>69059.19</v>
      </c>
      <c r="H27" s="29">
        <v>220736.9</v>
      </c>
      <c r="I27" s="29">
        <v>0</v>
      </c>
      <c r="J27" s="29">
        <f>SUM(D27:G27)*J5</f>
        <v>13813.983000000002</v>
      </c>
      <c r="K27" s="39"/>
      <c r="L27" s="39"/>
      <c r="M27" s="39"/>
      <c r="N27" s="39"/>
    </row>
    <row r="28" spans="1:14" s="6" customFormat="1" ht="13.15" x14ac:dyDescent="0.4">
      <c r="A28" s="3">
        <v>8</v>
      </c>
      <c r="B28" s="62">
        <v>2552.7283200001002</v>
      </c>
      <c r="C28" s="62">
        <v>0.35386460000000586</v>
      </c>
      <c r="D28" s="29">
        <v>47333.58</v>
      </c>
      <c r="E28" s="29">
        <v>7308.04</v>
      </c>
      <c r="F28" s="29">
        <v>15993.36</v>
      </c>
      <c r="G28" s="29">
        <v>72153.100000000006</v>
      </c>
      <c r="H28" s="29">
        <v>224047.94</v>
      </c>
      <c r="I28" s="29">
        <v>0</v>
      </c>
      <c r="J28" s="29">
        <f>SUM(D28:G28)*J5</f>
        <v>14278.808000000003</v>
      </c>
      <c r="K28" s="39"/>
      <c r="L28" s="39"/>
      <c r="M28" s="39"/>
      <c r="N28" s="39"/>
    </row>
    <row r="29" spans="1:14" s="6" customFormat="1" ht="13.15" x14ac:dyDescent="0.4">
      <c r="A29" s="3">
        <v>9</v>
      </c>
      <c r="B29" s="62">
        <v>0</v>
      </c>
      <c r="C29" s="62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f>SUM(D29:G29)*J5</f>
        <v>0</v>
      </c>
      <c r="K29" s="39"/>
      <c r="L29" s="39"/>
      <c r="M29" s="39"/>
      <c r="N29" s="39"/>
    </row>
    <row r="30" spans="1:14" s="6" customFormat="1" ht="13.15" x14ac:dyDescent="0.4">
      <c r="A30" s="3">
        <v>10</v>
      </c>
      <c r="B30" s="62">
        <v>0</v>
      </c>
      <c r="C30" s="62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f>SUM(D30:G30)*J5</f>
        <v>0</v>
      </c>
      <c r="K30" s="39"/>
      <c r="L30" s="39"/>
      <c r="M30" s="39"/>
      <c r="N30" s="39"/>
    </row>
    <row r="31" spans="1:14" s="6" customFormat="1" ht="13.15" x14ac:dyDescent="0.4">
      <c r="A31" s="3">
        <v>11</v>
      </c>
      <c r="B31" s="62">
        <v>0</v>
      </c>
      <c r="C31" s="62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f>SUM(D31:G31)*J5</f>
        <v>0</v>
      </c>
      <c r="K31" s="39"/>
      <c r="L31" s="39"/>
      <c r="M31" s="39"/>
      <c r="N31" s="39"/>
    </row>
    <row r="32" spans="1:14" s="6" customFormat="1" ht="13.15" x14ac:dyDescent="0.4">
      <c r="A32" s="3">
        <v>12</v>
      </c>
      <c r="B32" s="62">
        <v>0</v>
      </c>
      <c r="C32" s="62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f>SUM(D32:G32)*J5</f>
        <v>0</v>
      </c>
      <c r="K32" s="39"/>
      <c r="L32" s="39"/>
      <c r="M32" s="39"/>
      <c r="N32" s="39"/>
    </row>
    <row r="33" spans="1:14" s="6" customFormat="1" ht="13.15" x14ac:dyDescent="0.4">
      <c r="A33" s="3">
        <v>13</v>
      </c>
      <c r="B33" s="62">
        <v>0</v>
      </c>
      <c r="C33" s="62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f>SUM(D33:G33)*J5</f>
        <v>0</v>
      </c>
      <c r="K33" s="39"/>
      <c r="L33" s="39"/>
      <c r="M33" s="39"/>
      <c r="N33" s="39"/>
    </row>
    <row r="34" spans="1:14" s="6" customFormat="1" ht="13.15" x14ac:dyDescent="0.4">
      <c r="A34" s="3">
        <v>14</v>
      </c>
      <c r="B34" s="62">
        <v>0</v>
      </c>
      <c r="C34" s="62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f>SUM(D34:G34)*J5</f>
        <v>0</v>
      </c>
      <c r="K34" s="39"/>
      <c r="L34" s="39"/>
      <c r="M34" s="39"/>
      <c r="N34" s="39"/>
    </row>
    <row r="35" spans="1:14" s="6" customFormat="1" ht="13.15" x14ac:dyDescent="0.4">
      <c r="A35" s="3">
        <v>15</v>
      </c>
      <c r="B35" s="62">
        <v>0</v>
      </c>
      <c r="C35" s="62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f>SUM(D35:G35)*J5</f>
        <v>0</v>
      </c>
      <c r="K35" s="39"/>
      <c r="L35" s="39"/>
      <c r="M35" s="39"/>
      <c r="N35" s="39"/>
    </row>
    <row r="36" spans="1:14" s="6" customFormat="1" ht="13.15" x14ac:dyDescent="0.4">
      <c r="A36" s="3">
        <v>16</v>
      </c>
      <c r="B36" s="62">
        <v>0</v>
      </c>
      <c r="C36" s="62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f>SUM(D36:G36)*J5</f>
        <v>0</v>
      </c>
      <c r="K36" s="39"/>
      <c r="L36" s="39"/>
      <c r="M36" s="39"/>
      <c r="N36" s="39"/>
    </row>
    <row r="37" spans="1:14" s="6" customFormat="1" ht="13.15" x14ac:dyDescent="0.4">
      <c r="A37" s="3">
        <v>17</v>
      </c>
      <c r="B37" s="62">
        <v>0</v>
      </c>
      <c r="C37" s="62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f>SUM(D37:G37)*J5</f>
        <v>0</v>
      </c>
      <c r="K37" s="39"/>
      <c r="L37" s="39"/>
      <c r="M37" s="39"/>
      <c r="N37" s="39"/>
    </row>
    <row r="38" spans="1:14" s="6" customFormat="1" ht="13.15" x14ac:dyDescent="0.4">
      <c r="A38" s="3">
        <v>18</v>
      </c>
      <c r="B38" s="62">
        <v>0</v>
      </c>
      <c r="C38" s="62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f>SUM(D38:G38)*J5</f>
        <v>0</v>
      </c>
      <c r="K38" s="39"/>
      <c r="L38" s="39"/>
      <c r="M38" s="39"/>
      <c r="N38" s="39"/>
    </row>
    <row r="39" spans="1:14" s="6" customFormat="1" ht="13.15" x14ac:dyDescent="0.4">
      <c r="A39" s="3">
        <v>19</v>
      </c>
      <c r="B39" s="62">
        <v>0</v>
      </c>
      <c r="C39" s="62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f>SUM(D39:G39)*J5</f>
        <v>0</v>
      </c>
      <c r="K39" s="39"/>
      <c r="L39" s="39"/>
      <c r="M39" s="39"/>
      <c r="N39" s="39"/>
    </row>
    <row r="40" spans="1:14" s="6" customFormat="1" ht="13.15" x14ac:dyDescent="0.4">
      <c r="A40" s="3">
        <v>20</v>
      </c>
      <c r="B40" s="62">
        <v>0</v>
      </c>
      <c r="C40" s="62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f>SUM(D40:G40)*J5</f>
        <v>0</v>
      </c>
      <c r="K40" s="39"/>
      <c r="L40" s="39"/>
      <c r="M40" s="39"/>
      <c r="N40" s="39"/>
    </row>
    <row r="41" spans="1:14" s="6" customFormat="1" ht="13.15" x14ac:dyDescent="0.4">
      <c r="A41" s="3">
        <v>21</v>
      </c>
      <c r="B41" s="62">
        <v>0</v>
      </c>
      <c r="C41" s="62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f>SUM(D41:G41)*J5</f>
        <v>0</v>
      </c>
      <c r="K41" s="39"/>
      <c r="L41" s="39"/>
      <c r="M41" s="39"/>
      <c r="N41" s="39"/>
    </row>
    <row r="42" spans="1:14" s="6" customFormat="1" ht="13.15" x14ac:dyDescent="0.4">
      <c r="A42" s="3">
        <v>22</v>
      </c>
      <c r="B42" s="62">
        <v>0</v>
      </c>
      <c r="C42" s="62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f>SUM(D42:G42)*J5</f>
        <v>0</v>
      </c>
      <c r="K42" s="39"/>
      <c r="L42" s="39"/>
      <c r="M42" s="39"/>
      <c r="N42" s="39"/>
    </row>
    <row r="43" spans="1:14" s="6" customFormat="1" ht="13.15" x14ac:dyDescent="0.4">
      <c r="A43" s="3">
        <v>23</v>
      </c>
      <c r="B43" s="62">
        <v>0</v>
      </c>
      <c r="C43" s="62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f>SUM(D43:G43)*J5</f>
        <v>0</v>
      </c>
      <c r="K43" s="39"/>
      <c r="L43" s="39"/>
      <c r="M43" s="39"/>
      <c r="N43" s="39"/>
    </row>
    <row r="44" spans="1:14" s="6" customFormat="1" ht="13.15" x14ac:dyDescent="0.4">
      <c r="A44" s="3">
        <v>24</v>
      </c>
      <c r="B44" s="62">
        <v>0</v>
      </c>
      <c r="C44" s="62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f>SUM(D44:G44)*J5</f>
        <v>0</v>
      </c>
      <c r="K44" s="39"/>
      <c r="L44" s="39"/>
      <c r="M44" s="39"/>
      <c r="N44" s="39"/>
    </row>
    <row r="45" spans="1:14" s="6" customFormat="1" ht="13.15" x14ac:dyDescent="0.4">
      <c r="A45" s="3">
        <v>25</v>
      </c>
      <c r="B45" s="62">
        <v>0</v>
      </c>
      <c r="C45" s="62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f>SUM(D45:G45)*J5</f>
        <v>0</v>
      </c>
      <c r="K45" s="39"/>
      <c r="L45" s="39"/>
      <c r="M45" s="39"/>
      <c r="N45" s="39"/>
    </row>
    <row r="46" spans="1:14" s="6" customFormat="1" ht="13.15" x14ac:dyDescent="0.4">
      <c r="A46" s="3">
        <v>26</v>
      </c>
      <c r="B46" s="62">
        <v>0</v>
      </c>
      <c r="C46" s="62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f>SUM(D46:G46)*J5</f>
        <v>0</v>
      </c>
      <c r="K46" s="39"/>
      <c r="L46" s="39"/>
      <c r="M46" s="39"/>
      <c r="N46" s="39"/>
    </row>
    <row r="47" spans="1:14" s="6" customFormat="1" ht="13.15" x14ac:dyDescent="0.4">
      <c r="A47" s="3">
        <v>27</v>
      </c>
      <c r="B47" s="62">
        <v>0</v>
      </c>
      <c r="C47" s="62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f>SUM(D47:G47)*J5</f>
        <v>0</v>
      </c>
      <c r="K47" s="39"/>
      <c r="L47" s="39"/>
      <c r="M47" s="39"/>
      <c r="N47" s="39"/>
    </row>
    <row r="48" spans="1:14" s="6" customFormat="1" ht="13.15" x14ac:dyDescent="0.4">
      <c r="A48" s="3">
        <v>28</v>
      </c>
      <c r="B48" s="62">
        <v>0</v>
      </c>
      <c r="C48" s="62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f>SUM(D48:G48)*J5</f>
        <v>0</v>
      </c>
      <c r="K48" s="39"/>
      <c r="L48" s="39"/>
      <c r="M48" s="39"/>
      <c r="N48" s="39"/>
    </row>
    <row r="49" spans="1:14" s="6" customFormat="1" ht="13.15" x14ac:dyDescent="0.4">
      <c r="A49" s="3">
        <v>29</v>
      </c>
      <c r="B49" s="62">
        <v>0</v>
      </c>
      <c r="C49" s="62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f>SUM(D49:G49)*J5</f>
        <v>0</v>
      </c>
      <c r="K49" s="39"/>
      <c r="L49" s="39"/>
      <c r="M49" s="39"/>
      <c r="N49" s="39"/>
    </row>
    <row r="50" spans="1:14" s="6" customFormat="1" ht="13.15" x14ac:dyDescent="0.4">
      <c r="A50" s="12">
        <v>30</v>
      </c>
      <c r="B50" s="63">
        <v>0</v>
      </c>
      <c r="C50" s="63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f>SUM(D50:G50)*J5</f>
        <v>0</v>
      </c>
      <c r="K50" s="39"/>
      <c r="L50" s="39"/>
      <c r="M50" s="39"/>
      <c r="N50" s="39"/>
    </row>
    <row r="51" spans="1:14" s="6" customFormat="1" ht="13.15" x14ac:dyDescent="0.4">
      <c r="A51" s="11" t="s">
        <v>34</v>
      </c>
      <c r="B51" s="62">
        <f>B21+NPV(J3,B22:B50)</f>
        <v>16247.98670807445</v>
      </c>
      <c r="C51" s="62">
        <f>C21+NPV(J3,C22:C50)</f>
        <v>2.252330289992611</v>
      </c>
      <c r="D51" s="29">
        <f>D21+NPV(J3,D22:D50)</f>
        <v>276836.85902679275</v>
      </c>
      <c r="E51" s="29">
        <f>E21+NPV(J3,E22:E50)</f>
        <v>42742.052053829881</v>
      </c>
      <c r="F51" s="29">
        <f>F21+NPV(J3,F22:F50)</f>
        <v>93539.287430614539</v>
      </c>
      <c r="G51" s="29">
        <f>G21+NPV(J3,G22:G50)</f>
        <v>366814.06459885743</v>
      </c>
      <c r="H51" s="29">
        <f>H21+NPV(J3,H22:H50)</f>
        <v>1347187.626358937</v>
      </c>
      <c r="I51" s="29">
        <f>I21+NPV(J3,I22:I50)</f>
        <v>0</v>
      </c>
      <c r="J51" s="29">
        <f>J21+NPV(J3,J22:J50)</f>
        <v>77993.226311009465</v>
      </c>
      <c r="K51" s="39"/>
      <c r="L51" s="39"/>
      <c r="M51" s="39"/>
      <c r="N51" s="39"/>
    </row>
    <row r="52" spans="1:14" s="6" customFormat="1" ht="13.15" x14ac:dyDescent="0.4">
      <c r="A52" s="11" t="s">
        <v>35</v>
      </c>
      <c r="B52" s="64">
        <f>B21+NPV(J4,B22:B50)</f>
        <v>18947.686127221019</v>
      </c>
      <c r="C52" s="64">
        <f>C21+NPV(J4,C22:C50)</f>
        <v>2.6265683346727875</v>
      </c>
      <c r="D52" s="29">
        <f>D21+NPV(J4,D22:D50)</f>
        <v>324608.4626942756</v>
      </c>
      <c r="E52" s="29">
        <f>E21+NPV(J4,E22:E50)</f>
        <v>50117.719274028168</v>
      </c>
      <c r="F52" s="29">
        <f>F21+NPV(J4,F22:F50)</f>
        <v>109680.64211641822</v>
      </c>
      <c r="G52" s="29">
        <f>G21+NPV(J4,G22:G50)</f>
        <v>434726.9577771303</v>
      </c>
      <c r="H52" s="29">
        <f>H21+NPV(J4,H22:H50)</f>
        <v>1576796.0648803462</v>
      </c>
      <c r="I52" s="29">
        <f>I21+NPV(J4,I22:I50)</f>
        <v>0</v>
      </c>
      <c r="J52" s="29">
        <f>J21+NPV(J4,J22:J50)</f>
        <v>91913.378186185248</v>
      </c>
      <c r="K52" s="39"/>
      <c r="L52" s="39"/>
      <c r="M52" s="39"/>
      <c r="N52" s="39"/>
    </row>
    <row r="53" spans="1:14" s="6" customFormat="1" ht="13.15" x14ac:dyDescent="0.4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1:14" s="6" customFormat="1" ht="13.15" x14ac:dyDescent="0.4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14" s="6" customFormat="1" ht="13.15" x14ac:dyDescent="0.4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s="6" customFormat="1" ht="13.15" x14ac:dyDescent="0.4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1:14" s="6" customFormat="1" ht="13.15" x14ac:dyDescent="0.4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s="6" customFormat="1" ht="13.15" x14ac:dyDescent="0.4">
      <c r="B58" s="39"/>
      <c r="C58" s="50"/>
      <c r="D58" s="50"/>
      <c r="E58" s="50"/>
      <c r="F58" s="50"/>
      <c r="G58" s="50"/>
      <c r="H58" s="50"/>
      <c r="I58" s="50"/>
      <c r="J58" s="39"/>
      <c r="K58" s="39"/>
      <c r="L58" s="39"/>
      <c r="M58" s="39"/>
      <c r="N58" s="39"/>
    </row>
    <row r="59" spans="1:14" s="6" customFormat="1" ht="13.15" x14ac:dyDescent="0.4">
      <c r="B59" s="39"/>
      <c r="C59" s="50"/>
      <c r="D59" s="50"/>
      <c r="E59" s="50"/>
      <c r="F59" s="50"/>
      <c r="G59" s="50"/>
      <c r="H59" s="50"/>
      <c r="I59" s="50"/>
      <c r="J59" s="39"/>
      <c r="K59" s="39"/>
      <c r="L59" s="39"/>
      <c r="M59" s="39"/>
      <c r="N59" s="39"/>
    </row>
    <row r="60" spans="1:14" s="6" customFormat="1" ht="13.15" x14ac:dyDescent="0.4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  <row r="61" spans="1:14" s="6" customFormat="1" ht="13.15" x14ac:dyDescent="0.4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</row>
    <row r="62" spans="1:14" s="6" customFormat="1" ht="13.15" x14ac:dyDescent="0.4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1:14" s="6" customFormat="1" ht="13.15" x14ac:dyDescent="0.4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1:14" s="6" customFormat="1" ht="13.15" x14ac:dyDescent="0.4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spans="2:14" s="6" customFormat="1" ht="13.15" x14ac:dyDescent="0.4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</row>
    <row r="66" spans="2:14" s="6" customFormat="1" ht="13.15" x14ac:dyDescent="0.4"/>
    <row r="67" spans="2:14" s="6" customFormat="1" ht="13.15" x14ac:dyDescent="0.4"/>
    <row r="68" spans="2:14" s="6" customFormat="1" ht="13.15" x14ac:dyDescent="0.4"/>
  </sheetData>
  <printOptions horizontalCentered="1"/>
  <pageMargins left="0.23622047244094491" right="0.23622047244094491" top="0.74803149606299213" bottom="0.74803149606299213" header="0.31496062992125984" footer="0.31496062992125984"/>
  <pageSetup scale="74" orientation="portrait" r:id="rId1"/>
  <headerFooter>
    <oddHeader>&amp;CMidAmerican Energy Company
Iowa Energy Efficiency&amp;R2021 Exhibit F
Detailed Cost Benefit Results
EEP-2018-0002</oddHeader>
    <oddFooter>&amp;L&amp;A&amp;CPage &amp;P of &amp;N&amp;R&amp;F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C20EC-EFBA-4A3E-9C21-C60A7154879C}">
  <sheetPr codeName="Sheet11">
    <pageSetUpPr fitToPage="1"/>
  </sheetPr>
  <dimension ref="A2:T68"/>
  <sheetViews>
    <sheetView view="pageLayout" zoomScale="90" zoomScaleNormal="100" zoomScalePageLayoutView="90" workbookViewId="0">
      <selection activeCell="A2" sqref="A2"/>
    </sheetView>
  </sheetViews>
  <sheetFormatPr defaultColWidth="9.1328125" defaultRowHeight="14.25" x14ac:dyDescent="0.45"/>
  <cols>
    <col min="1" max="1" customWidth="true" style="21" width="10.265625" collapsed="false"/>
    <col min="2" max="2" customWidth="true" style="21" width="14.3984375" collapsed="false"/>
    <col min="3" max="3" customWidth="true" style="21" width="14.265625" collapsed="false"/>
    <col min="4" max="6" customWidth="true" style="21" width="14.73046875" collapsed="false"/>
    <col min="7" max="7" customWidth="true" style="21" width="16.59765625" collapsed="false"/>
    <col min="8" max="9" customWidth="true" style="21" width="12.265625" collapsed="false"/>
    <col min="10" max="10" customWidth="true" style="21" width="13.0" collapsed="false"/>
    <col min="11" max="11" bestFit="true" customWidth="true" style="21" width="12.3984375" collapsed="false"/>
    <col min="12" max="12" customWidth="true" style="21" width="12.73046875" collapsed="false"/>
    <col min="13" max="13" bestFit="true" customWidth="true" style="21" width="23.1328125" collapsed="false"/>
    <col min="14" max="14" bestFit="true" customWidth="true" style="21" width="13.265625" collapsed="false"/>
    <col min="15" max="16" bestFit="true" customWidth="true" style="21" width="13.0" collapsed="false"/>
    <col min="17" max="17" bestFit="true" customWidth="true" style="21" width="12.73046875" collapsed="false"/>
    <col min="18" max="18" bestFit="true" customWidth="true" style="21" width="13.3984375" collapsed="false"/>
    <col min="19" max="16384" style="21" width="9.1328125" collapsed="false"/>
  </cols>
  <sheetData>
    <row r="2" spans="1:20" s="2" customFormat="1" ht="18" x14ac:dyDescent="0.55000000000000004">
      <c r="A2" s="1" t="s">
        <v>49</v>
      </c>
      <c r="B2" s="1"/>
      <c r="C2" s="1"/>
      <c r="D2" s="1"/>
      <c r="E2" s="1"/>
      <c r="F2" s="1"/>
      <c r="G2" s="1"/>
      <c r="H2" s="1"/>
      <c r="I2" s="1"/>
    </row>
    <row r="3" spans="1:20" s="2" customFormat="1" ht="18" x14ac:dyDescent="0.55000000000000004">
      <c r="A3" s="1" t="s">
        <v>55</v>
      </c>
      <c r="B3" s="31"/>
      <c r="C3" s="31"/>
      <c r="D3" s="31"/>
      <c r="E3" s="31"/>
      <c r="F3" s="31"/>
      <c r="G3" s="31"/>
      <c r="H3" s="31"/>
      <c r="I3" s="34" t="s">
        <v>36</v>
      </c>
      <c r="J3" s="35">
        <v>7.1300000000000002E-2</v>
      </c>
      <c r="K3" s="46"/>
      <c r="L3" s="46"/>
      <c r="M3" s="46"/>
      <c r="N3" s="46"/>
    </row>
    <row r="4" spans="1:20" s="6" customFormat="1" x14ac:dyDescent="0.45">
      <c r="A4" s="3"/>
      <c r="B4" s="36"/>
      <c r="C4" s="28"/>
      <c r="D4" s="36"/>
      <c r="E4" s="36"/>
      <c r="F4" s="36"/>
      <c r="G4" s="36"/>
      <c r="H4" s="36"/>
      <c r="I4" s="34" t="s">
        <v>37</v>
      </c>
      <c r="J4" s="35">
        <v>2.1999999999999999E-2</v>
      </c>
      <c r="K4" s="37"/>
      <c r="L4" s="37"/>
      <c r="M4" s="39"/>
      <c r="N4" s="39"/>
      <c r="O4" s="5"/>
      <c r="P4" s="5"/>
      <c r="Q4" s="5"/>
      <c r="R4" s="5"/>
    </row>
    <row r="5" spans="1:20" s="6" customFormat="1" x14ac:dyDescent="0.45">
      <c r="A5" s="3" t="s">
        <v>0</v>
      </c>
      <c r="B5" s="36"/>
      <c r="C5" s="29">
        <v>152205.17852151062</v>
      </c>
      <c r="D5" s="36"/>
      <c r="E5" s="36"/>
      <c r="F5" s="36"/>
      <c r="G5" s="36"/>
      <c r="H5" s="36"/>
      <c r="I5" s="34" t="s">
        <v>38</v>
      </c>
      <c r="J5" s="35">
        <v>0.1</v>
      </c>
      <c r="K5" s="37"/>
      <c r="L5" s="37"/>
      <c r="M5" s="39"/>
      <c r="N5" s="39"/>
      <c r="O5" s="5"/>
      <c r="P5" s="5"/>
      <c r="Q5" s="5"/>
      <c r="R5" s="5"/>
    </row>
    <row r="6" spans="1:20" s="6" customFormat="1" ht="13.15" x14ac:dyDescent="0.4">
      <c r="A6" s="3" t="s">
        <v>1</v>
      </c>
      <c r="B6" s="36"/>
      <c r="C6" s="29">
        <v>223904.79</v>
      </c>
      <c r="D6" s="36"/>
      <c r="E6" s="36"/>
      <c r="F6" s="36"/>
      <c r="G6" s="36"/>
      <c r="H6" s="36"/>
      <c r="I6" s="37"/>
      <c r="J6" s="37"/>
      <c r="K6" s="37"/>
      <c r="L6" s="37"/>
      <c r="M6" s="37"/>
      <c r="N6" s="47"/>
      <c r="O6" s="8"/>
      <c r="P6" s="8"/>
      <c r="Q6" s="8"/>
      <c r="R6" s="8"/>
    </row>
    <row r="7" spans="1:20" s="6" customFormat="1" ht="13.15" x14ac:dyDescent="0.4">
      <c r="A7" s="3" t="s">
        <v>2</v>
      </c>
      <c r="B7" s="36"/>
      <c r="C7" s="29">
        <v>374241.37999999995</v>
      </c>
      <c r="D7" s="36"/>
      <c r="E7" s="36"/>
      <c r="F7" s="36"/>
      <c r="G7" s="36"/>
      <c r="H7" s="36"/>
      <c r="I7" s="37"/>
      <c r="J7" s="37"/>
      <c r="K7" s="37"/>
      <c r="L7" s="37"/>
      <c r="M7" s="37"/>
      <c r="N7" s="48"/>
      <c r="O7" s="9"/>
      <c r="P7" s="9"/>
      <c r="Q7" s="9"/>
      <c r="R7" s="9"/>
    </row>
    <row r="8" spans="1:20" s="6" customFormat="1" ht="13.15" x14ac:dyDescent="0.4">
      <c r="A8" s="3" t="s">
        <v>3</v>
      </c>
      <c r="B8" s="36"/>
      <c r="C8" s="29">
        <v>0</v>
      </c>
      <c r="D8" s="36"/>
      <c r="E8" s="36"/>
      <c r="F8" s="36"/>
      <c r="G8" s="36"/>
      <c r="H8" s="36"/>
      <c r="I8" s="37"/>
      <c r="J8" s="37"/>
      <c r="K8" s="37"/>
      <c r="L8" s="37"/>
      <c r="M8" s="37"/>
      <c r="N8" s="49"/>
      <c r="O8" s="10"/>
      <c r="P8" s="10"/>
      <c r="Q8" s="10"/>
      <c r="R8" s="10"/>
    </row>
    <row r="9" spans="1:20" s="6" customFormat="1" ht="13.15" x14ac:dyDescent="0.4">
      <c r="A9" s="3"/>
      <c r="B9" s="36"/>
      <c r="C9" s="38"/>
      <c r="D9" s="38" t="s">
        <v>4</v>
      </c>
      <c r="E9" s="38"/>
      <c r="F9" s="38" t="s">
        <v>5</v>
      </c>
      <c r="G9" s="38"/>
      <c r="H9" s="36"/>
      <c r="I9" s="36"/>
      <c r="J9" s="39"/>
      <c r="K9" s="39"/>
      <c r="L9" s="39"/>
      <c r="M9" s="39"/>
      <c r="N9" s="39"/>
    </row>
    <row r="10" spans="1:20" s="6" customFormat="1" ht="13.15" x14ac:dyDescent="0.4">
      <c r="A10" s="12" t="s">
        <v>6</v>
      </c>
      <c r="B10" s="40"/>
      <c r="C10" s="41" t="s">
        <v>7</v>
      </c>
      <c r="D10" s="41" t="s">
        <v>8</v>
      </c>
      <c r="E10" s="41" t="s">
        <v>9</v>
      </c>
      <c r="F10" s="41" t="s">
        <v>10</v>
      </c>
      <c r="G10" s="41" t="s">
        <v>11</v>
      </c>
      <c r="H10" s="36"/>
      <c r="I10" s="36"/>
      <c r="J10" s="39"/>
      <c r="K10" s="39"/>
      <c r="L10" s="39"/>
      <c r="M10" s="39"/>
      <c r="N10" s="39"/>
    </row>
    <row r="11" spans="1:20" s="6" customFormat="1" ht="13.15" x14ac:dyDescent="0.4">
      <c r="A11" s="3" t="s">
        <v>12</v>
      </c>
      <c r="B11" s="36"/>
      <c r="C11" s="28">
        <f>H51+I51+C7+C8</f>
        <v>678834.98747981957</v>
      </c>
      <c r="D11" s="28">
        <f>SUM(D51:G51)</f>
        <v>203416.68078556427</v>
      </c>
      <c r="E11" s="28">
        <f>SUM(D51:G51)</f>
        <v>203416.68078556427</v>
      </c>
      <c r="F11" s="28">
        <f>SUM(D51:G51)+I51+C8</f>
        <v>204427.8940959365</v>
      </c>
      <c r="G11" s="29">
        <f>SUM(D52:G52)+I52+J52</f>
        <v>287778.03627808933</v>
      </c>
      <c r="H11" s="43"/>
      <c r="I11" s="42"/>
      <c r="J11" s="39"/>
      <c r="K11" s="39"/>
      <c r="L11" s="39"/>
      <c r="M11" s="39"/>
      <c r="N11" s="39"/>
      <c r="O11" s="16"/>
      <c r="P11" s="16"/>
      <c r="Q11" s="16"/>
      <c r="R11" s="16"/>
      <c r="S11" s="16"/>
      <c r="T11" s="16"/>
    </row>
    <row r="12" spans="1:20" s="6" customFormat="1" ht="13.15" x14ac:dyDescent="0.4">
      <c r="A12" s="12" t="s">
        <v>13</v>
      </c>
      <c r="B12" s="40"/>
      <c r="C12" s="55">
        <f>C6</f>
        <v>223904.79</v>
      </c>
      <c r="D12" s="55">
        <f>H51+C5+C7</f>
        <v>830028.95269095793</v>
      </c>
      <c r="E12" s="55">
        <f>C5+C7</f>
        <v>526446.55852151057</v>
      </c>
      <c r="F12" s="55">
        <f>C5+C6</f>
        <v>376109.9685215106</v>
      </c>
      <c r="G12" s="55">
        <f>C5+C6</f>
        <v>376109.9685215106</v>
      </c>
      <c r="H12" s="36"/>
      <c r="I12" s="42"/>
      <c r="J12" s="39"/>
      <c r="K12" s="39"/>
      <c r="L12" s="39"/>
      <c r="M12" s="39"/>
      <c r="N12" s="39"/>
      <c r="O12" s="16"/>
      <c r="P12" s="16"/>
      <c r="Q12" s="16"/>
      <c r="R12" s="16"/>
      <c r="S12" s="16"/>
      <c r="T12" s="16"/>
    </row>
    <row r="13" spans="1:20" s="6" customFormat="1" ht="13.15" x14ac:dyDescent="0.4">
      <c r="A13" s="3" t="s">
        <v>14</v>
      </c>
      <c r="B13" s="36"/>
      <c r="C13" s="28">
        <f>C11-C12</f>
        <v>454930.19747981953</v>
      </c>
      <c r="D13" s="28">
        <f>D11-D12</f>
        <v>-626612.27190539369</v>
      </c>
      <c r="E13" s="28">
        <f>E11-E12</f>
        <v>-323029.87773594633</v>
      </c>
      <c r="F13" s="28">
        <f>F11-F12</f>
        <v>-171682.0744255741</v>
      </c>
      <c r="G13" s="28">
        <f>G11-G12</f>
        <v>-88331.932243421266</v>
      </c>
      <c r="H13" s="36"/>
      <c r="I13" s="44"/>
      <c r="J13" s="39"/>
      <c r="K13" s="39"/>
      <c r="L13" s="39"/>
      <c r="M13" s="39"/>
      <c r="N13" s="39"/>
      <c r="O13" s="16"/>
      <c r="P13" s="16"/>
      <c r="Q13" s="16"/>
      <c r="R13" s="16"/>
      <c r="S13" s="16"/>
      <c r="T13" s="16"/>
    </row>
    <row r="14" spans="1:20" s="6" customFormat="1" ht="13.15" x14ac:dyDescent="0.4">
      <c r="A14" s="3" t="s">
        <v>15</v>
      </c>
      <c r="B14" s="36"/>
      <c r="C14" s="45">
        <f>IFERROR(C11/C12,0)</f>
        <v>3.0318019881567499</v>
      </c>
      <c r="D14" s="45">
        <f t="shared" ref="D14:G14" si="0">IFERROR(D11/D12,0)</f>
        <v>0.24507178951539749</v>
      </c>
      <c r="E14" s="45">
        <f t="shared" si="0"/>
        <v>0.38639568915949646</v>
      </c>
      <c r="F14" s="45">
        <f t="shared" si="0"/>
        <v>0.5435322411143293</v>
      </c>
      <c r="G14" s="45">
        <f t="shared" si="0"/>
        <v>0.76514333669311041</v>
      </c>
      <c r="H14" s="36"/>
      <c r="I14" s="36"/>
      <c r="J14" s="39"/>
      <c r="K14" s="39"/>
      <c r="L14" s="39"/>
      <c r="M14" s="39"/>
      <c r="N14" s="39"/>
      <c r="O14" s="16"/>
      <c r="P14" s="16"/>
      <c r="Q14" s="16"/>
      <c r="R14" s="16"/>
      <c r="S14" s="16"/>
      <c r="T14" s="16"/>
    </row>
    <row r="15" spans="1:20" s="6" customFormat="1" ht="13.15" x14ac:dyDescent="0.4">
      <c r="A15" s="3" t="s">
        <v>16</v>
      </c>
      <c r="B15" s="36"/>
      <c r="C15" s="54">
        <f>IFERROR(C12/B51,"")</f>
        <v>61.900335442155537</v>
      </c>
      <c r="D15" s="54">
        <f>IFERROR(D12/B51,"")</f>
        <v>229.46838519297128</v>
      </c>
      <c r="E15" s="54">
        <f>IFERROR(E12/B51,"")</f>
        <v>145.54051552380756</v>
      </c>
      <c r="F15" s="54">
        <f>IFERROR(F12/B51,"")</f>
        <v>103.97871887698368</v>
      </c>
      <c r="G15" s="54">
        <f>IFERROR(G12/B51,"")</f>
        <v>103.97871887698368</v>
      </c>
      <c r="H15" s="36"/>
      <c r="I15" s="36"/>
      <c r="J15" s="39"/>
      <c r="K15" s="39"/>
      <c r="L15" s="39"/>
      <c r="M15" s="39"/>
      <c r="N15" s="39"/>
      <c r="O15" s="16"/>
      <c r="P15" s="16"/>
      <c r="Q15" s="16"/>
      <c r="R15" s="16"/>
      <c r="S15" s="16"/>
      <c r="T15" s="16"/>
    </row>
    <row r="16" spans="1:20" s="6" customFormat="1" ht="13.15" x14ac:dyDescent="0.4">
      <c r="A16" s="3"/>
      <c r="B16" s="36"/>
      <c r="C16" s="36"/>
      <c r="D16" s="36"/>
      <c r="E16" s="36"/>
      <c r="F16" s="36"/>
      <c r="G16" s="36"/>
      <c r="H16" s="36"/>
      <c r="I16" s="36"/>
      <c r="J16" s="39"/>
      <c r="K16" s="39"/>
      <c r="L16" s="39"/>
      <c r="M16" s="39"/>
      <c r="N16" s="39"/>
    </row>
    <row r="17" spans="1:14" s="6" customFormat="1" ht="13.15" x14ac:dyDescent="0.4">
      <c r="A17" s="3"/>
      <c r="B17" s="36"/>
      <c r="C17" s="36"/>
      <c r="D17" s="38" t="s">
        <v>17</v>
      </c>
      <c r="E17" s="38" t="s">
        <v>17</v>
      </c>
      <c r="F17" s="38" t="s">
        <v>17</v>
      </c>
      <c r="G17" s="38"/>
      <c r="H17" s="38"/>
      <c r="I17" s="38"/>
      <c r="J17" s="38"/>
      <c r="K17" s="39"/>
      <c r="L17" s="39"/>
      <c r="M17" s="39"/>
      <c r="N17" s="39"/>
    </row>
    <row r="18" spans="1:14" s="6" customFormat="1" ht="13.15" x14ac:dyDescent="0.4">
      <c r="A18" s="3"/>
      <c r="B18" s="38" t="s">
        <v>18</v>
      </c>
      <c r="C18" s="38" t="s">
        <v>18</v>
      </c>
      <c r="D18" s="38" t="s">
        <v>19</v>
      </c>
      <c r="E18" s="38" t="s">
        <v>20</v>
      </c>
      <c r="F18" s="38" t="s">
        <v>21</v>
      </c>
      <c r="G18" s="38" t="s">
        <v>17</v>
      </c>
      <c r="H18" s="38"/>
      <c r="I18" s="38"/>
      <c r="J18" s="38"/>
      <c r="K18" s="39"/>
      <c r="L18" s="39"/>
      <c r="M18" s="39"/>
      <c r="N18" s="39"/>
    </row>
    <row r="19" spans="1:14" s="6" customFormat="1" ht="13.15" x14ac:dyDescent="0.4">
      <c r="A19" s="3"/>
      <c r="B19" s="38" t="s">
        <v>22</v>
      </c>
      <c r="C19" s="38" t="s">
        <v>23</v>
      </c>
      <c r="D19" s="38" t="s">
        <v>24</v>
      </c>
      <c r="E19" s="38" t="s">
        <v>24</v>
      </c>
      <c r="F19" s="38" t="s">
        <v>24</v>
      </c>
      <c r="G19" s="38" t="s">
        <v>22</v>
      </c>
      <c r="H19" s="38" t="s">
        <v>25</v>
      </c>
      <c r="I19" s="38" t="s">
        <v>26</v>
      </c>
      <c r="J19" s="38"/>
      <c r="K19" s="39"/>
      <c r="L19" s="39"/>
      <c r="M19" s="39"/>
      <c r="N19" s="39"/>
    </row>
    <row r="20" spans="1:14" s="6" customFormat="1" ht="13.15" x14ac:dyDescent="0.4">
      <c r="A20" s="13" t="s">
        <v>27</v>
      </c>
      <c r="B20" s="66" t="s">
        <v>28</v>
      </c>
      <c r="C20" s="41" t="s">
        <v>29</v>
      </c>
      <c r="D20" s="41" t="s">
        <v>30</v>
      </c>
      <c r="E20" s="41" t="s">
        <v>30</v>
      </c>
      <c r="F20" s="41" t="s">
        <v>30</v>
      </c>
      <c r="G20" s="41" t="s">
        <v>30</v>
      </c>
      <c r="H20" s="41" t="s">
        <v>31</v>
      </c>
      <c r="I20" s="41" t="s">
        <v>32</v>
      </c>
      <c r="J20" s="41" t="s">
        <v>33</v>
      </c>
      <c r="K20" s="39"/>
      <c r="L20" s="39"/>
      <c r="M20" s="39"/>
      <c r="N20" s="39"/>
    </row>
    <row r="21" spans="1:14" s="6" customFormat="1" ht="13.15" x14ac:dyDescent="0.4">
      <c r="A21" s="3">
        <v>1</v>
      </c>
      <c r="B21" s="62">
        <v>477.63107000000002</v>
      </c>
      <c r="C21" s="62">
        <v>7.6017299999999899E-2</v>
      </c>
      <c r="D21" s="29">
        <v>8701.65</v>
      </c>
      <c r="E21" s="29">
        <v>1343.49</v>
      </c>
      <c r="F21" s="29">
        <v>2940.17</v>
      </c>
      <c r="G21" s="29">
        <v>8782.0400000000009</v>
      </c>
      <c r="H21" s="29">
        <v>37489.06</v>
      </c>
      <c r="I21" s="29">
        <v>145.68</v>
      </c>
      <c r="J21" s="29">
        <f>SUM(D21:G21)*J5</f>
        <v>2176.7350000000001</v>
      </c>
      <c r="K21" s="39"/>
      <c r="L21" s="39"/>
      <c r="M21" s="39"/>
      <c r="N21" s="39"/>
    </row>
    <row r="22" spans="1:14" s="6" customFormat="1" ht="13.15" x14ac:dyDescent="0.4">
      <c r="A22" s="3">
        <v>2</v>
      </c>
      <c r="B22" s="62">
        <v>477.63107000000002</v>
      </c>
      <c r="C22" s="62">
        <v>7.6017299999999899E-2</v>
      </c>
      <c r="D22" s="29">
        <v>8897.43</v>
      </c>
      <c r="E22" s="29">
        <v>1373.72</v>
      </c>
      <c r="F22" s="29">
        <v>3006.32</v>
      </c>
      <c r="G22" s="29">
        <v>9086.52</v>
      </c>
      <c r="H22" s="29">
        <v>38051.4</v>
      </c>
      <c r="I22" s="29">
        <v>145.68</v>
      </c>
      <c r="J22" s="29">
        <f>SUM(D22:G22)*J5</f>
        <v>2236.3989999999999</v>
      </c>
      <c r="K22" s="39"/>
      <c r="L22" s="39"/>
      <c r="M22" s="39"/>
      <c r="N22" s="39"/>
    </row>
    <row r="23" spans="1:14" s="6" customFormat="1" ht="13.15" x14ac:dyDescent="0.4">
      <c r="A23" s="3">
        <v>3</v>
      </c>
      <c r="B23" s="62">
        <v>477.63107000000002</v>
      </c>
      <c r="C23" s="62">
        <v>7.6017299999999899E-2</v>
      </c>
      <c r="D23" s="29">
        <v>9097.6200000000008</v>
      </c>
      <c r="E23" s="29">
        <v>1404.63</v>
      </c>
      <c r="F23" s="29">
        <v>3073.97</v>
      </c>
      <c r="G23" s="29">
        <v>9446.6299999999992</v>
      </c>
      <c r="H23" s="29">
        <v>38622.17</v>
      </c>
      <c r="I23" s="29">
        <v>145.68</v>
      </c>
      <c r="J23" s="29">
        <f>SUM(D23:G23)*J5</f>
        <v>2302.2849999999999</v>
      </c>
      <c r="K23" s="39"/>
      <c r="L23" s="39"/>
      <c r="M23" s="39"/>
      <c r="N23" s="39"/>
    </row>
    <row r="24" spans="1:14" s="6" customFormat="1" ht="13.15" x14ac:dyDescent="0.4">
      <c r="A24" s="3">
        <v>4</v>
      </c>
      <c r="B24" s="62">
        <v>477.63107000000002</v>
      </c>
      <c r="C24" s="62">
        <v>7.6017299999999899E-2</v>
      </c>
      <c r="D24" s="29">
        <v>9302.31</v>
      </c>
      <c r="E24" s="29">
        <v>1436.23</v>
      </c>
      <c r="F24" s="29">
        <v>3143.12</v>
      </c>
      <c r="G24" s="29">
        <v>10204.6</v>
      </c>
      <c r="H24" s="29">
        <v>39201.5</v>
      </c>
      <c r="I24" s="29">
        <v>145.68</v>
      </c>
      <c r="J24" s="29">
        <f>SUM(D24:G24)*J5</f>
        <v>2408.6260000000002</v>
      </c>
      <c r="K24" s="39"/>
      <c r="L24" s="39"/>
      <c r="M24" s="39"/>
      <c r="N24" s="39"/>
    </row>
    <row r="25" spans="1:14" s="6" customFormat="1" ht="13.15" x14ac:dyDescent="0.4">
      <c r="A25" s="3">
        <v>5</v>
      </c>
      <c r="B25" s="62">
        <v>477.63107000000002</v>
      </c>
      <c r="C25" s="62">
        <v>7.6017299999999899E-2</v>
      </c>
      <c r="D25" s="29">
        <v>9511.6200000000008</v>
      </c>
      <c r="E25" s="29">
        <v>1468.54</v>
      </c>
      <c r="F25" s="29">
        <v>3213.85</v>
      </c>
      <c r="G25" s="29">
        <v>11605.79</v>
      </c>
      <c r="H25" s="29">
        <v>39789.519999999997</v>
      </c>
      <c r="I25" s="29">
        <v>145.68</v>
      </c>
      <c r="J25" s="29">
        <f>SUM(D25:G25)*J5</f>
        <v>2579.9800000000005</v>
      </c>
      <c r="K25" s="39"/>
      <c r="L25" s="39"/>
      <c r="M25" s="39"/>
      <c r="N25" s="39"/>
    </row>
    <row r="26" spans="1:14" s="6" customFormat="1" ht="13.15" x14ac:dyDescent="0.4">
      <c r="A26" s="3">
        <v>6</v>
      </c>
      <c r="B26" s="62">
        <v>477.63107000000002</v>
      </c>
      <c r="C26" s="62">
        <v>7.6017299999999899E-2</v>
      </c>
      <c r="D26" s="29">
        <v>9725.64</v>
      </c>
      <c r="E26" s="29">
        <v>1501.58</v>
      </c>
      <c r="F26" s="29">
        <v>3286.15</v>
      </c>
      <c r="G26" s="29">
        <v>12068.66</v>
      </c>
      <c r="H26" s="29">
        <v>40386.370000000003</v>
      </c>
      <c r="I26" s="29">
        <v>145.68</v>
      </c>
      <c r="J26" s="29">
        <f>SUM(D26:G26)*J5</f>
        <v>2658.203</v>
      </c>
      <c r="K26" s="39"/>
      <c r="L26" s="39"/>
      <c r="M26" s="39"/>
      <c r="N26" s="39"/>
    </row>
    <row r="27" spans="1:14" s="6" customFormat="1" ht="13.15" x14ac:dyDescent="0.4">
      <c r="A27" s="3">
        <v>7</v>
      </c>
      <c r="B27" s="62">
        <v>477.63107000000002</v>
      </c>
      <c r="C27" s="62">
        <v>7.6017299999999899E-2</v>
      </c>
      <c r="D27" s="29">
        <v>9944.4599999999991</v>
      </c>
      <c r="E27" s="29">
        <v>1535.37</v>
      </c>
      <c r="F27" s="29">
        <v>3360.1</v>
      </c>
      <c r="G27" s="29">
        <v>12776.7</v>
      </c>
      <c r="H27" s="29">
        <v>40992.160000000003</v>
      </c>
      <c r="I27" s="29">
        <v>145.68</v>
      </c>
      <c r="J27" s="29">
        <f>SUM(D27:G27)*J5</f>
        <v>2761.663</v>
      </c>
      <c r="K27" s="39"/>
      <c r="L27" s="39"/>
      <c r="M27" s="39"/>
      <c r="N27" s="39"/>
    </row>
    <row r="28" spans="1:14" s="6" customFormat="1" ht="13.15" x14ac:dyDescent="0.4">
      <c r="A28" s="3">
        <v>8</v>
      </c>
      <c r="B28" s="62">
        <v>477.63107000000002</v>
      </c>
      <c r="C28" s="62">
        <v>7.6017299999999899E-2</v>
      </c>
      <c r="D28" s="29">
        <v>10168.209999999999</v>
      </c>
      <c r="E28" s="29">
        <v>1569.91</v>
      </c>
      <c r="F28" s="29">
        <v>3435.69</v>
      </c>
      <c r="G28" s="29">
        <v>13359.12</v>
      </c>
      <c r="H28" s="29">
        <v>41607.050000000003</v>
      </c>
      <c r="I28" s="29">
        <v>145.68</v>
      </c>
      <c r="J28" s="29">
        <f>SUM(D28:G28)*J5</f>
        <v>2853.2930000000001</v>
      </c>
      <c r="K28" s="39"/>
      <c r="L28" s="39"/>
      <c r="M28" s="39"/>
      <c r="N28" s="39"/>
    </row>
    <row r="29" spans="1:14" s="6" customFormat="1" ht="13.15" x14ac:dyDescent="0.4">
      <c r="A29" s="3">
        <v>9</v>
      </c>
      <c r="B29" s="62">
        <v>477.63107000000002</v>
      </c>
      <c r="C29" s="62">
        <v>7.6017299999999899E-2</v>
      </c>
      <c r="D29" s="29">
        <v>10397</v>
      </c>
      <c r="E29" s="29">
        <v>1605.23</v>
      </c>
      <c r="F29" s="29">
        <v>3513</v>
      </c>
      <c r="G29" s="29">
        <v>13962.27</v>
      </c>
      <c r="H29" s="29">
        <v>42231.14</v>
      </c>
      <c r="I29" s="29">
        <v>145.68</v>
      </c>
      <c r="J29" s="29">
        <f>SUM(D29:G29)*J5</f>
        <v>2947.75</v>
      </c>
      <c r="K29" s="39"/>
      <c r="L29" s="39"/>
      <c r="M29" s="39"/>
      <c r="N29" s="39"/>
    </row>
    <row r="30" spans="1:14" s="6" customFormat="1" ht="13.15" x14ac:dyDescent="0.4">
      <c r="A30" s="3">
        <v>10</v>
      </c>
      <c r="B30" s="62">
        <v>110.28739</v>
      </c>
      <c r="C30" s="62">
        <v>3.024199999999989E-2</v>
      </c>
      <c r="D30" s="29">
        <v>4229.3100000000004</v>
      </c>
      <c r="E30" s="29">
        <v>652.99</v>
      </c>
      <c r="F30" s="29">
        <v>1429.02</v>
      </c>
      <c r="G30" s="29">
        <v>3527.78</v>
      </c>
      <c r="H30" s="29">
        <v>10259.280000000001</v>
      </c>
      <c r="I30" s="29">
        <v>0</v>
      </c>
      <c r="J30" s="29">
        <f>SUM(D30:G30)*J5</f>
        <v>983.91000000000008</v>
      </c>
      <c r="K30" s="39"/>
      <c r="L30" s="39"/>
      <c r="M30" s="39"/>
      <c r="N30" s="39"/>
    </row>
    <row r="31" spans="1:14" s="6" customFormat="1" ht="13.15" x14ac:dyDescent="0.4">
      <c r="A31" s="3">
        <v>11</v>
      </c>
      <c r="B31" s="62">
        <v>110.28739</v>
      </c>
      <c r="C31" s="62">
        <v>3.024199999999989E-2</v>
      </c>
      <c r="D31" s="29">
        <v>4324.47</v>
      </c>
      <c r="E31" s="29">
        <v>667.68</v>
      </c>
      <c r="F31" s="29">
        <v>1461.17</v>
      </c>
      <c r="G31" s="29">
        <v>3758.92</v>
      </c>
      <c r="H31" s="29">
        <v>10413.18</v>
      </c>
      <c r="I31" s="29">
        <v>0</v>
      </c>
      <c r="J31" s="29">
        <f>SUM(D31:G31)*J5</f>
        <v>1021.2240000000002</v>
      </c>
      <c r="K31" s="39"/>
      <c r="L31" s="39"/>
      <c r="M31" s="39"/>
      <c r="N31" s="39"/>
    </row>
    <row r="32" spans="1:14" s="6" customFormat="1" ht="13.15" x14ac:dyDescent="0.4">
      <c r="A32" s="3">
        <v>12</v>
      </c>
      <c r="B32" s="62">
        <v>110.28739</v>
      </c>
      <c r="C32" s="62">
        <v>3.024199999999989E-2</v>
      </c>
      <c r="D32" s="29">
        <v>4421.7700000000004</v>
      </c>
      <c r="E32" s="29">
        <v>682.69</v>
      </c>
      <c r="F32" s="29">
        <v>1494.05</v>
      </c>
      <c r="G32" s="29">
        <v>3916.53</v>
      </c>
      <c r="H32" s="29">
        <v>10569.37</v>
      </c>
      <c r="I32" s="29">
        <v>0</v>
      </c>
      <c r="J32" s="29">
        <f>SUM(D32:G32)*J5</f>
        <v>1051.5040000000001</v>
      </c>
      <c r="K32" s="39"/>
      <c r="L32" s="39"/>
      <c r="M32" s="39"/>
      <c r="N32" s="39"/>
    </row>
    <row r="33" spans="1:14" s="6" customFormat="1" ht="13.15" x14ac:dyDescent="0.4">
      <c r="A33" s="3">
        <v>13</v>
      </c>
      <c r="B33" s="62">
        <v>110.28739</v>
      </c>
      <c r="C33" s="62">
        <v>3.024199999999989E-2</v>
      </c>
      <c r="D33" s="29">
        <v>4521.25</v>
      </c>
      <c r="E33" s="29">
        <v>698.06</v>
      </c>
      <c r="F33" s="29">
        <v>1527.66</v>
      </c>
      <c r="G33" s="29">
        <v>4635.24</v>
      </c>
      <c r="H33" s="29">
        <v>10727.91</v>
      </c>
      <c r="I33" s="29">
        <v>0</v>
      </c>
      <c r="J33" s="29">
        <f>SUM(D33:G33)*J5</f>
        <v>1138.221</v>
      </c>
      <c r="K33" s="39"/>
      <c r="L33" s="39"/>
      <c r="M33" s="39"/>
      <c r="N33" s="39"/>
    </row>
    <row r="34" spans="1:14" s="6" customFormat="1" ht="13.15" x14ac:dyDescent="0.4">
      <c r="A34" s="3">
        <v>14</v>
      </c>
      <c r="B34" s="62">
        <v>110.28739</v>
      </c>
      <c r="C34" s="62">
        <v>3.024199999999989E-2</v>
      </c>
      <c r="D34" s="29">
        <v>4622.9799999999996</v>
      </c>
      <c r="E34" s="29">
        <v>713.77</v>
      </c>
      <c r="F34" s="29">
        <v>1562.05</v>
      </c>
      <c r="G34" s="29">
        <v>4848.72</v>
      </c>
      <c r="H34" s="29">
        <v>10888.83</v>
      </c>
      <c r="I34" s="29">
        <v>0</v>
      </c>
      <c r="J34" s="29">
        <f>SUM(D34:G34)*J5</f>
        <v>1174.7520000000002</v>
      </c>
      <c r="K34" s="39"/>
      <c r="L34" s="39"/>
      <c r="M34" s="39"/>
      <c r="N34" s="39"/>
    </row>
    <row r="35" spans="1:14" s="6" customFormat="1" ht="13.15" x14ac:dyDescent="0.4">
      <c r="A35" s="3">
        <v>15</v>
      </c>
      <c r="B35" s="62">
        <v>110.28739</v>
      </c>
      <c r="C35" s="62">
        <v>3.024199999999989E-2</v>
      </c>
      <c r="D35" s="29">
        <v>4727.01</v>
      </c>
      <c r="E35" s="29">
        <v>729.81</v>
      </c>
      <c r="F35" s="29">
        <v>1597.18</v>
      </c>
      <c r="G35" s="29">
        <v>5246.79</v>
      </c>
      <c r="H35" s="29">
        <v>11052.16</v>
      </c>
      <c r="I35" s="29">
        <v>0</v>
      </c>
      <c r="J35" s="29">
        <f>SUM(D35:G35)*J5</f>
        <v>1230.0790000000002</v>
      </c>
      <c r="K35" s="39"/>
      <c r="L35" s="39"/>
      <c r="M35" s="39"/>
      <c r="N35" s="39"/>
    </row>
    <row r="36" spans="1:14" s="6" customFormat="1" ht="13.15" x14ac:dyDescent="0.4">
      <c r="A36" s="3">
        <v>16</v>
      </c>
      <c r="B36" s="62">
        <v>0</v>
      </c>
      <c r="C36" s="62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f>SUM(D36:G36)*J5</f>
        <v>0</v>
      </c>
      <c r="K36" s="39"/>
      <c r="L36" s="39"/>
      <c r="M36" s="39"/>
      <c r="N36" s="39"/>
    </row>
    <row r="37" spans="1:14" s="6" customFormat="1" ht="13.15" x14ac:dyDescent="0.4">
      <c r="A37" s="3">
        <v>17</v>
      </c>
      <c r="B37" s="62">
        <v>0</v>
      </c>
      <c r="C37" s="62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f>SUM(D37:G37)*J5</f>
        <v>0</v>
      </c>
      <c r="K37" s="39"/>
      <c r="L37" s="39"/>
      <c r="M37" s="39"/>
      <c r="N37" s="39"/>
    </row>
    <row r="38" spans="1:14" s="6" customFormat="1" ht="13.15" x14ac:dyDescent="0.4">
      <c r="A38" s="3">
        <v>18</v>
      </c>
      <c r="B38" s="62">
        <v>0</v>
      </c>
      <c r="C38" s="62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f>SUM(D38:G38)*J5</f>
        <v>0</v>
      </c>
      <c r="K38" s="39"/>
      <c r="L38" s="39"/>
      <c r="M38" s="39"/>
      <c r="N38" s="39"/>
    </row>
    <row r="39" spans="1:14" s="6" customFormat="1" ht="13.15" x14ac:dyDescent="0.4">
      <c r="A39" s="3">
        <v>19</v>
      </c>
      <c r="B39" s="62">
        <v>0</v>
      </c>
      <c r="C39" s="62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f>SUM(D39:G39)*J5</f>
        <v>0</v>
      </c>
      <c r="K39" s="39"/>
      <c r="L39" s="39"/>
      <c r="M39" s="39"/>
      <c r="N39" s="39"/>
    </row>
    <row r="40" spans="1:14" s="6" customFormat="1" ht="13.15" x14ac:dyDescent="0.4">
      <c r="A40" s="3">
        <v>20</v>
      </c>
      <c r="B40" s="62">
        <v>0</v>
      </c>
      <c r="C40" s="62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f>SUM(D40:G40)*J5</f>
        <v>0</v>
      </c>
      <c r="K40" s="39"/>
      <c r="L40" s="39"/>
      <c r="M40" s="39"/>
      <c r="N40" s="39"/>
    </row>
    <row r="41" spans="1:14" s="6" customFormat="1" ht="13.15" x14ac:dyDescent="0.4">
      <c r="A41" s="3">
        <v>21</v>
      </c>
      <c r="B41" s="62">
        <v>0</v>
      </c>
      <c r="C41" s="62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f>SUM(D41:G41)*J5</f>
        <v>0</v>
      </c>
      <c r="K41" s="39"/>
      <c r="L41" s="39"/>
      <c r="M41" s="39"/>
      <c r="N41" s="39"/>
    </row>
    <row r="42" spans="1:14" s="6" customFormat="1" ht="13.15" x14ac:dyDescent="0.4">
      <c r="A42" s="3">
        <v>22</v>
      </c>
      <c r="B42" s="62">
        <v>0</v>
      </c>
      <c r="C42" s="62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f>SUM(D42:G42)*J5</f>
        <v>0</v>
      </c>
      <c r="K42" s="39"/>
      <c r="L42" s="39"/>
      <c r="M42" s="39"/>
      <c r="N42" s="39"/>
    </row>
    <row r="43" spans="1:14" s="6" customFormat="1" ht="13.15" x14ac:dyDescent="0.4">
      <c r="A43" s="3">
        <v>23</v>
      </c>
      <c r="B43" s="62">
        <v>0</v>
      </c>
      <c r="C43" s="62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f>SUM(D43:G43)*J5</f>
        <v>0</v>
      </c>
      <c r="K43" s="39"/>
      <c r="L43" s="39"/>
      <c r="M43" s="39"/>
      <c r="N43" s="39"/>
    </row>
    <row r="44" spans="1:14" s="6" customFormat="1" ht="13.15" x14ac:dyDescent="0.4">
      <c r="A44" s="3">
        <v>24</v>
      </c>
      <c r="B44" s="62">
        <v>0</v>
      </c>
      <c r="C44" s="62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f>SUM(D44:G44)*J5</f>
        <v>0</v>
      </c>
      <c r="K44" s="39"/>
      <c r="L44" s="39"/>
      <c r="M44" s="39"/>
      <c r="N44" s="39"/>
    </row>
    <row r="45" spans="1:14" s="6" customFormat="1" ht="13.15" x14ac:dyDescent="0.4">
      <c r="A45" s="3">
        <v>25</v>
      </c>
      <c r="B45" s="62">
        <v>0</v>
      </c>
      <c r="C45" s="62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f>SUM(D45:G45)*J5</f>
        <v>0</v>
      </c>
      <c r="K45" s="39"/>
      <c r="L45" s="39"/>
      <c r="M45" s="39"/>
      <c r="N45" s="39"/>
    </row>
    <row r="46" spans="1:14" s="6" customFormat="1" ht="13.15" x14ac:dyDescent="0.4">
      <c r="A46" s="3">
        <v>26</v>
      </c>
      <c r="B46" s="62">
        <v>0</v>
      </c>
      <c r="C46" s="62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f>SUM(D46:G46)*J5</f>
        <v>0</v>
      </c>
      <c r="K46" s="39"/>
      <c r="L46" s="39"/>
      <c r="M46" s="39"/>
      <c r="N46" s="39"/>
    </row>
    <row r="47" spans="1:14" s="6" customFormat="1" ht="13.15" x14ac:dyDescent="0.4">
      <c r="A47" s="3">
        <v>27</v>
      </c>
      <c r="B47" s="62">
        <v>0</v>
      </c>
      <c r="C47" s="62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f>SUM(D47:G47)*J5</f>
        <v>0</v>
      </c>
      <c r="K47" s="39"/>
      <c r="L47" s="39"/>
      <c r="M47" s="39"/>
      <c r="N47" s="39"/>
    </row>
    <row r="48" spans="1:14" s="6" customFormat="1" ht="13.15" x14ac:dyDescent="0.4">
      <c r="A48" s="3">
        <v>28</v>
      </c>
      <c r="B48" s="62">
        <v>0</v>
      </c>
      <c r="C48" s="62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f>SUM(D48:G48)*J5</f>
        <v>0</v>
      </c>
      <c r="K48" s="39"/>
      <c r="L48" s="39"/>
      <c r="M48" s="39"/>
      <c r="N48" s="39"/>
    </row>
    <row r="49" spans="1:14" s="6" customFormat="1" ht="13.15" x14ac:dyDescent="0.4">
      <c r="A49" s="3">
        <v>29</v>
      </c>
      <c r="B49" s="62">
        <v>0</v>
      </c>
      <c r="C49" s="62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f>SUM(D49:G49)*J5</f>
        <v>0</v>
      </c>
      <c r="K49" s="39"/>
      <c r="L49" s="39"/>
      <c r="M49" s="39"/>
      <c r="N49" s="39"/>
    </row>
    <row r="50" spans="1:14" s="6" customFormat="1" ht="13.15" x14ac:dyDescent="0.4">
      <c r="A50" s="12">
        <v>30</v>
      </c>
      <c r="B50" s="63">
        <v>0</v>
      </c>
      <c r="C50" s="63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f>SUM(D50:G50)*J5</f>
        <v>0</v>
      </c>
      <c r="K50" s="39"/>
      <c r="L50" s="39"/>
      <c r="M50" s="39"/>
      <c r="N50" s="39"/>
    </row>
    <row r="51" spans="1:14" s="6" customFormat="1" ht="13.15" x14ac:dyDescent="0.4">
      <c r="A51" s="11" t="s">
        <v>34</v>
      </c>
      <c r="B51" s="62">
        <f>B21+NPV(J3,B22:B50)</f>
        <v>3617.1821751957059</v>
      </c>
      <c r="C51" s="62">
        <f>C21+NPV(J3,C22:C50)</f>
        <v>0.61041438565529949</v>
      </c>
      <c r="D51" s="29">
        <f>D21+NPV(J3,D22:D50)</f>
        <v>77652.060790861389</v>
      </c>
      <c r="E51" s="29">
        <f>E21+NPV(J3,E22:E50)</f>
        <v>11989.058555359026</v>
      </c>
      <c r="F51" s="29">
        <f>F21+NPV(J3,F22:F50)</f>
        <v>26237.549413396409</v>
      </c>
      <c r="G51" s="29">
        <f>G21+NPV(J3,G22:G50)</f>
        <v>87538.01202594745</v>
      </c>
      <c r="H51" s="29">
        <f>H21+NPV(J3,H22:H50)</f>
        <v>303582.39416944736</v>
      </c>
      <c r="I51" s="29">
        <f>I21+NPV(J3,I22:I50)</f>
        <v>1011.2133103722433</v>
      </c>
      <c r="J51" s="29">
        <f>J21+NPV(J3,J22:J50)</f>
        <v>20341.668078556428</v>
      </c>
      <c r="K51" s="39"/>
      <c r="L51" s="39"/>
      <c r="M51" s="39"/>
      <c r="N51" s="39"/>
    </row>
    <row r="52" spans="1:14" s="6" customFormat="1" ht="13.15" x14ac:dyDescent="0.4">
      <c r="A52" s="11" t="s">
        <v>35</v>
      </c>
      <c r="B52" s="64">
        <f>B21+NPV(J4,B22:B50)</f>
        <v>4462.1176987391718</v>
      </c>
      <c r="C52" s="64">
        <f>C21+NPV(J4,C22:C50)</f>
        <v>0.76948764284447901</v>
      </c>
      <c r="D52" s="29">
        <f>D21+NPV(J4,D22:D50)</f>
        <v>99356.077701344053</v>
      </c>
      <c r="E52" s="29">
        <f>E21+NPV(J4,E22:E50)</f>
        <v>15340.036066884808</v>
      </c>
      <c r="F52" s="29">
        <f>F21+NPV(J4,F22:F50)</f>
        <v>33571.025593640785</v>
      </c>
      <c r="G52" s="29">
        <f>G21+NPV(J4,G22:G50)</f>
        <v>112254.96958875231</v>
      </c>
      <c r="H52" s="29">
        <f>H21+NPV(J4,H22:H50)</f>
        <v>378052.17119351367</v>
      </c>
      <c r="I52" s="29">
        <f>I21+NPV(J4,I22:I50)</f>
        <v>1203.7164324051596</v>
      </c>
      <c r="J52" s="29">
        <f>J21+NPV(J4,J22:J50)</f>
        <v>26052.210895062202</v>
      </c>
      <c r="K52" s="39"/>
      <c r="L52" s="39"/>
      <c r="M52" s="39"/>
      <c r="N52" s="39"/>
    </row>
    <row r="53" spans="1:14" s="6" customFormat="1" ht="13.15" x14ac:dyDescent="0.4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1:14" s="6" customFormat="1" ht="13.15" x14ac:dyDescent="0.4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14" s="6" customFormat="1" ht="13.15" x14ac:dyDescent="0.4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s="6" customFormat="1" ht="13.15" x14ac:dyDescent="0.4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1:14" s="6" customFormat="1" ht="13.15" x14ac:dyDescent="0.4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s="6" customFormat="1" ht="13.15" x14ac:dyDescent="0.4">
      <c r="B58" s="39"/>
      <c r="C58" s="50"/>
      <c r="D58" s="50"/>
      <c r="E58" s="50"/>
      <c r="F58" s="50"/>
      <c r="G58" s="50"/>
      <c r="H58" s="50"/>
      <c r="I58" s="50"/>
      <c r="J58" s="39"/>
      <c r="K58" s="39"/>
      <c r="L58" s="39"/>
      <c r="M58" s="39"/>
      <c r="N58" s="39"/>
    </row>
    <row r="59" spans="1:14" s="6" customFormat="1" ht="13.15" x14ac:dyDescent="0.4">
      <c r="B59" s="39"/>
      <c r="C59" s="50"/>
      <c r="D59" s="50"/>
      <c r="E59" s="50"/>
      <c r="F59" s="50"/>
      <c r="G59" s="50"/>
      <c r="H59" s="50"/>
      <c r="I59" s="50"/>
      <c r="J59" s="39"/>
      <c r="K59" s="39"/>
      <c r="L59" s="39"/>
      <c r="M59" s="39"/>
      <c r="N59" s="39"/>
    </row>
    <row r="60" spans="1:14" s="6" customFormat="1" ht="13.15" x14ac:dyDescent="0.4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  <row r="61" spans="1:14" s="6" customFormat="1" ht="13.15" x14ac:dyDescent="0.4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</row>
    <row r="62" spans="1:14" s="6" customFormat="1" ht="13.15" x14ac:dyDescent="0.4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1:14" s="6" customFormat="1" ht="13.15" x14ac:dyDescent="0.4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1:14" s="6" customFormat="1" ht="13.15" x14ac:dyDescent="0.4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spans="2:14" s="6" customFormat="1" ht="13.15" x14ac:dyDescent="0.4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</row>
    <row r="66" spans="2:14" s="6" customFormat="1" ht="13.15" x14ac:dyDescent="0.4"/>
    <row r="67" spans="2:14" s="6" customFormat="1" ht="13.15" x14ac:dyDescent="0.4"/>
    <row r="68" spans="2:14" s="6" customFormat="1" ht="13.15" x14ac:dyDescent="0.4"/>
  </sheetData>
  <printOptions horizontalCentered="1"/>
  <pageMargins left="0.23622047244094491" right="0.23622047244094491" top="0.74803149606299213" bottom="0.74803149606299213" header="0.31496062992125984" footer="0.31496062992125984"/>
  <pageSetup scale="74" orientation="portrait" r:id="rId1"/>
  <headerFooter>
    <oddHeader>&amp;CMidAmerican Energy Company
Iowa Energy Efficiency&amp;R2021 Exhibit F
Detailed Cost Benefit Results
EEP-2018-0002</oddHeader>
    <oddFooter>&amp;L&amp;A&amp;CPage &amp;P of &amp;N&amp;R&amp;F</oddFooter>
  </headerFooter>
  <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_rels/item2.xml.rels><?xml version="1.0" encoding="UTF-8" standalone="no"?><Relationships xmlns="http://schemas.openxmlformats.org/package/2006/relationships"><Relationship Id="rId1" Target="itemProps2.xml" Type="http://schemas.openxmlformats.org/officeDocument/2006/relationships/customXmlProps"/></Relationships>
</file>

<file path=customXml/_rels/item3.xml.rels><?xml version="1.0" encoding="UTF-8" standalone="no"?><Relationships xmlns="http://schemas.openxmlformats.org/package/2006/relationships"><Relationship Id="rId1" Target="itemProps3.xml" Type="http://schemas.openxmlformats.org/officeDocument/2006/relationships/customXmlProps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70FB7786CBBA41A2A7057F1464547C" ma:contentTypeVersion="25" ma:contentTypeDescription="Create a new document." ma:contentTypeScope="" ma:versionID="d5e318e978737caff16e24b3f94b6bf1">
  <xsd:schema xmlns:xsd="http://www.w3.org/2001/XMLSchema" xmlns:xs="http://www.w3.org/2001/XMLSchema" xmlns:p="http://schemas.microsoft.com/office/2006/metadata/properties" xmlns:ns2="41B0BF35-30BF-46B2-B31C-608546DD1474" targetNamespace="http://schemas.microsoft.com/office/2006/metadata/properties" ma:root="true" ma:fieldsID="37001cd2d17deae487d9a5b189de5444" ns2:_="">
    <xsd:import namespace="41B0BF35-30BF-46B2-B31C-608546DD1474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Assigned_x0020_to0" minOccurs="0"/>
                <xsd:element ref="ns2:Reviewed_x0020_By" minOccurs="0"/>
                <xsd:element ref="ns2:Comments" minOccurs="0"/>
                <xsd:element ref="ns2:comple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B0BF35-30BF-46B2-B31C-608546DD1474" elementFormDefault="qualified">
    <xsd:import namespace="http://schemas.microsoft.com/office/2006/documentManagement/types"/>
    <xsd:import namespace="http://schemas.microsoft.com/office/infopath/2007/PartnerControls"/>
    <xsd:element name="Status" ma:index="8" nillable="true" ma:displayName="Extentions on DR &amp; due date" ma:internalName="Status" ma:readOnly="false">
      <xsd:simpleType>
        <xsd:restriction base="dms:Note">
          <xsd:maxLength value="255"/>
        </xsd:restriction>
      </xsd:simpleType>
    </xsd:element>
    <xsd:element name="Assigned_x0020_to0" ma:index="9" nillable="true" ma:displayName="Assigned to" ma:internalName="Assigned_x0020_to0" ma:readOnly="false">
      <xsd:simpleType>
        <xsd:restriction base="dms:Note">
          <xsd:maxLength value="255"/>
        </xsd:restriction>
      </xsd:simpleType>
    </xsd:element>
    <xsd:element name="Reviewed_x0020_By" ma:index="10" nillable="true" ma:displayName="Reviewed By" ma:internalName="Reviewed_x0020_By" ma:readOnly="false">
      <xsd:simpleType>
        <xsd:restriction base="dms:Note">
          <xsd:maxLength value="255"/>
        </xsd:restriction>
      </xsd:simpleType>
    </xsd:element>
    <xsd:element name="Comments" ma:index="11" nillable="true" ma:displayName="Due Date" ma:description="date" ma:internalName="Comments" ma:readOnly="false">
      <xsd:simpleType>
        <xsd:restriction base="dms:Note">
          <xsd:maxLength value="255"/>
        </xsd:restriction>
      </xsd:simpleType>
    </xsd:element>
    <xsd:element name="completed" ma:index="12" nillable="true" ma:displayName="Status" ma:default="Ready for Review" ma:format="Dropdown" ma:internalName="completed" ma:readOnly="false">
      <xsd:simpleType>
        <xsd:union memberTypes="dms:Text">
          <xsd:simpleType>
            <xsd:restriction base="dms:Choice">
              <xsd:enumeration value="Ready for Review"/>
              <xsd:enumeration value="Assigned"/>
              <xsd:enumeration value="Complete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leted xmlns="41B0BF35-30BF-46B2-B31C-608546DD1474">Complete</completed>
    <Status xmlns="41B0BF35-30BF-46B2-B31C-608546DD1474" xsi:nil="true"/>
    <Reviewed_x0020_By xmlns="41B0BF35-30BF-46B2-B31C-608546DD1474" xsi:nil="true"/>
    <Comments xmlns="41B0BF35-30BF-46B2-B31C-608546DD1474" xsi:nil="true"/>
    <Assigned_x0020_to0 xmlns="41B0BF35-30BF-46B2-B31C-608546DD1474" xsi:nil="true"/>
  </documentManagement>
</p:properties>
</file>

<file path=customXml/itemProps1.xml><?xml version="1.0" encoding="utf-8"?>
<ds:datastoreItem xmlns:ds="http://schemas.openxmlformats.org/officeDocument/2006/customXml" ds:itemID="{A9B42116-8889-41D7-9971-3103FFBA8B38}"/>
</file>

<file path=customXml/itemProps2.xml><?xml version="1.0" encoding="utf-8"?>
<ds:datastoreItem xmlns:ds="http://schemas.openxmlformats.org/officeDocument/2006/customXml" ds:itemID="{E9F7BBF4-E278-4E8C-A25C-5F4C3C61E7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EB6204-165F-4B12-B4B3-147531D72E6E}">
  <ds:schemaRefs>
    <ds:schemaRef ds:uri="http://purl.org/dc/terms/"/>
    <ds:schemaRef ds:uri="http://schemas.microsoft.com/office/2006/metadata/properties"/>
    <ds:schemaRef ds:uri="7cbfcd47-330a-402d-acf6-02884608f543"/>
    <ds:schemaRef ds:uri="210fdf79-61bb-4898-a451-e04c747aa722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30</vt:i4>
      </vt:variant>
    </vt:vector>
  </HeadingPairs>
  <TitlesOfParts>
    <vt:vector size="60" baseType="lpstr">
      <vt:lpstr>Electric Summary</vt:lpstr>
      <vt:lpstr>Gas Summary</vt:lpstr>
      <vt:lpstr>Residential Equipment - Elec</vt:lpstr>
      <vt:lpstr>Res Assessment - Elec</vt:lpstr>
      <vt:lpstr>Res Assessment - Kits - Elec</vt:lpstr>
      <vt:lpstr>Residential Behavioral - Elec</vt:lpstr>
      <vt:lpstr>Residential L.M.</vt:lpstr>
      <vt:lpstr>Residential App Recy - Elec</vt:lpstr>
      <vt:lpstr>Residential Low Income - Elec</vt:lpstr>
      <vt:lpstr>Residential Education - Elec</vt:lpstr>
      <vt:lpstr>Nonresidential Equipment - Elec</vt:lpstr>
      <vt:lpstr>Nonres Energy Solutions - Elec</vt:lpstr>
      <vt:lpstr>Comm New Construction - Elec</vt:lpstr>
      <vt:lpstr>Nonresidential L.M.</vt:lpstr>
      <vt:lpstr>Income Qualified MF Housin-Elec</vt:lpstr>
      <vt:lpstr>Nonresidential Education - Elec</vt:lpstr>
      <vt:lpstr>Trees - Elec</vt:lpstr>
      <vt:lpstr>Assessments - Elec</vt:lpstr>
      <vt:lpstr>Residential Equipment - Gas</vt:lpstr>
      <vt:lpstr>Res Assessment - Gas</vt:lpstr>
      <vt:lpstr>Res Assessment - Kits - Gas</vt:lpstr>
      <vt:lpstr>Residential Low Income - Gas</vt:lpstr>
      <vt:lpstr>Residential Education - Gas</vt:lpstr>
      <vt:lpstr>Nonresidential Equipment - Gas</vt:lpstr>
      <vt:lpstr>Nonres Energy Solutions - Gas</vt:lpstr>
      <vt:lpstr>Comm New Construction - Gas</vt:lpstr>
      <vt:lpstr>Income Qualified MF Housing-Gas</vt:lpstr>
      <vt:lpstr>Nonresidential Education - Gas</vt:lpstr>
      <vt:lpstr>Trees - Gas</vt:lpstr>
      <vt:lpstr>Assessments - Gas</vt:lpstr>
      <vt:lpstr>'Assessments - Elec'!Print_Area</vt:lpstr>
      <vt:lpstr>'Assessments - Gas'!Print_Area</vt:lpstr>
      <vt:lpstr>'Comm New Construction - Elec'!Print_Area</vt:lpstr>
      <vt:lpstr>'Comm New Construction - Gas'!Print_Area</vt:lpstr>
      <vt:lpstr>'Electric Summary'!Print_Area</vt:lpstr>
      <vt:lpstr>'Gas Summary'!Print_Area</vt:lpstr>
      <vt:lpstr>'Income Qualified MF Housin-Elec'!Print_Area</vt:lpstr>
      <vt:lpstr>'Income Qualified MF Housing-Gas'!Print_Area</vt:lpstr>
      <vt:lpstr>'Nonres Energy Solutions - Elec'!Print_Area</vt:lpstr>
      <vt:lpstr>'Nonres Energy Solutions - Gas'!Print_Area</vt:lpstr>
      <vt:lpstr>'Nonresidential Education - Elec'!Print_Area</vt:lpstr>
      <vt:lpstr>'Nonresidential Education - Gas'!Print_Area</vt:lpstr>
      <vt:lpstr>'Nonresidential Equipment - Elec'!Print_Area</vt:lpstr>
      <vt:lpstr>'Nonresidential Equipment - Gas'!Print_Area</vt:lpstr>
      <vt:lpstr>'Nonresidential L.M.'!Print_Area</vt:lpstr>
      <vt:lpstr>'Res Assessment - Elec'!Print_Area</vt:lpstr>
      <vt:lpstr>'Res Assessment - Gas'!Print_Area</vt:lpstr>
      <vt:lpstr>'Res Assessment - Kits - Elec'!Print_Area</vt:lpstr>
      <vt:lpstr>'Res Assessment - Kits - Gas'!Print_Area</vt:lpstr>
      <vt:lpstr>'Residential App Recy - Elec'!Print_Area</vt:lpstr>
      <vt:lpstr>'Residential Behavioral - Elec'!Print_Area</vt:lpstr>
      <vt:lpstr>'Residential Education - Elec'!Print_Area</vt:lpstr>
      <vt:lpstr>'Residential Education - Gas'!Print_Area</vt:lpstr>
      <vt:lpstr>'Residential Equipment - Elec'!Print_Area</vt:lpstr>
      <vt:lpstr>'Residential Equipment - Gas'!Print_Area</vt:lpstr>
      <vt:lpstr>'Residential L.M.'!Print_Area</vt:lpstr>
      <vt:lpstr>'Residential Low Income - Elec'!Print_Area</vt:lpstr>
      <vt:lpstr>'Residential Low Income - Gas'!Print_Area</vt:lpstr>
      <vt:lpstr>'Trees - Elec'!Print_Area</vt:lpstr>
      <vt:lpstr>'Trees - Gas'!Print_Area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2015-06-05T18:17:20Z</dcterms:created>
  <dc:creator>Fan, Wusi</dc:creator>
  <cp:lastModifiedBy>Bekhit, Ahmed</cp:lastModifiedBy>
  <cp:lastPrinted>2022-03-16T13:25:46Z</cp:lastPrinted>
  <dcterms:modified xsi:type="dcterms:W3CDTF">2022-03-18T18:15:51Z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0x010100AA70FB7786CBBA41A2A7057F1464547C</vt:lpwstr>
  </property>
  <property fmtid="{D5CDD505-2E9C-101B-9397-08002B2CF9AE}" pid="3" name="WorkbookGuid">
    <vt:lpwstr>f0cdc2ee-0cd2-4767-9c7d-4b468ba8cd14</vt:lpwstr>
  </property>
  <property fmtid="{D5CDD505-2E9C-101B-9397-08002B2CF9AE}" pid="4" name="Workbook id">
    <vt:lpwstr>8da85121-1ed3-433e-a5ba-6eafe4991763</vt:lpwstr>
  </property>
  <property fmtid="{D5CDD505-2E9C-101B-9397-08002B2CF9AE}" pid="5" name="Workbook type">
    <vt:lpwstr>Custom</vt:lpwstr>
  </property>
  <property fmtid="{D5CDD505-2E9C-101B-9397-08002B2CF9AE}" pid="6" name="Workbook version">
    <vt:lpwstr>Custom</vt:lpwstr>
  </property>
  <property fmtid="{D5CDD505-2E9C-101B-9397-08002B2CF9AE}" pid="7" name="SV_QUERY_LIST_4F35BF76-6C0D-4D9B-82B2-816C12CF3733">
    <vt:lpwstr>empty_477D106A-C0D6-4607-AEBD-E2C9D60EA279</vt:lpwstr>
  </property>
  <property fmtid="{D5CDD505-2E9C-101B-9397-08002B2CF9AE}" pid="8" name="SV_HIDDEN_GRID_QUERY_LIST_4F35BF76-6C0D-4D9B-82B2-816C12CF3733">
    <vt:lpwstr>empty_477D106A-C0D6-4607-AEBD-E2C9D60EA279</vt:lpwstr>
  </property>
</Properties>
</file>